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28695" windowHeight="12030" firstSheet="5" activeTab="15"/>
  </bookViews>
  <sheets>
    <sheet name="стр.1_4 " sheetId="1" r:id="rId1"/>
    <sheet name="стр.5_6" sheetId="2" r:id="rId2"/>
    <sheet name="стр.1_4  (2)" sheetId="3" r:id="rId3"/>
    <sheet name="стр.5_6 (2)" sheetId="4" r:id="rId4"/>
    <sheet name="стр.1_4  (3)" sheetId="5" r:id="rId5"/>
    <sheet name="стр.5_6 (3)" sheetId="6" r:id="rId6"/>
    <sheet name="стр.1_4  (4)" sheetId="7" r:id="rId7"/>
    <sheet name="стр.5_6 (4)" sheetId="8" r:id="rId8"/>
    <sheet name="стр.1_4  (5)" sheetId="9" r:id="rId9"/>
    <sheet name="стр.5_6 (5)" sheetId="10" r:id="rId10"/>
    <sheet name="стр.1_4  (6)" sheetId="11" r:id="rId11"/>
    <sheet name="стр.5_6 (6)" sheetId="12" r:id="rId12"/>
    <sheet name="стр.1_4  (7)" sheetId="13" r:id="rId13"/>
    <sheet name="стр.5_6 (7)" sheetId="14" r:id="rId14"/>
    <sheet name="стр.1_4  (8)" sheetId="15" r:id="rId15"/>
    <sheet name="стр.5_6 (8)" sheetId="16" r:id="rId16"/>
  </sheets>
  <definedNames>
    <definedName name="TABLE" localSheetId="0">'стр.1_4 '!#REF!</definedName>
    <definedName name="TABLE" localSheetId="2">'стр.1_4  (2)'!#REF!</definedName>
    <definedName name="TABLE" localSheetId="4">'стр.1_4  (3)'!#REF!</definedName>
    <definedName name="TABLE" localSheetId="6">'стр.1_4  (4)'!#REF!</definedName>
    <definedName name="TABLE" localSheetId="8">'стр.1_4  (5)'!#REF!</definedName>
    <definedName name="TABLE" localSheetId="10">'стр.1_4  (6)'!#REF!</definedName>
    <definedName name="TABLE" localSheetId="12">'стр.1_4  (7)'!#REF!</definedName>
    <definedName name="TABLE" localSheetId="14">'стр.1_4  (8)'!#REF!</definedName>
    <definedName name="TABLE" localSheetId="1">стр.5_6!#REF!</definedName>
    <definedName name="TABLE" localSheetId="3">'стр.5_6 (2)'!#REF!</definedName>
    <definedName name="TABLE" localSheetId="5">'стр.5_6 (3)'!#REF!</definedName>
    <definedName name="TABLE" localSheetId="7">'стр.5_6 (4)'!#REF!</definedName>
    <definedName name="TABLE" localSheetId="9">'стр.5_6 (5)'!#REF!</definedName>
    <definedName name="TABLE" localSheetId="11">'стр.5_6 (6)'!#REF!</definedName>
    <definedName name="TABLE" localSheetId="13">'стр.5_6 (7)'!#REF!</definedName>
    <definedName name="TABLE" localSheetId="15">'стр.5_6 (8)'!#REF!</definedName>
    <definedName name="TABLE_2" localSheetId="0">'стр.1_4 '!#REF!</definedName>
    <definedName name="TABLE_2" localSheetId="2">'стр.1_4  (2)'!#REF!</definedName>
    <definedName name="TABLE_2" localSheetId="4">'стр.1_4  (3)'!#REF!</definedName>
    <definedName name="TABLE_2" localSheetId="6">'стр.1_4  (4)'!#REF!</definedName>
    <definedName name="TABLE_2" localSheetId="8">'стр.1_4  (5)'!#REF!</definedName>
    <definedName name="TABLE_2" localSheetId="10">'стр.1_4  (6)'!#REF!</definedName>
    <definedName name="TABLE_2" localSheetId="12">'стр.1_4  (7)'!#REF!</definedName>
    <definedName name="TABLE_2" localSheetId="14">'стр.1_4  (8)'!#REF!</definedName>
    <definedName name="TABLE_2" localSheetId="1">стр.5_6!#REF!</definedName>
    <definedName name="TABLE_2" localSheetId="3">'стр.5_6 (2)'!#REF!</definedName>
    <definedName name="TABLE_2" localSheetId="5">'стр.5_6 (3)'!#REF!</definedName>
    <definedName name="TABLE_2" localSheetId="7">'стр.5_6 (4)'!#REF!</definedName>
    <definedName name="TABLE_2" localSheetId="9">'стр.5_6 (5)'!#REF!</definedName>
    <definedName name="TABLE_2" localSheetId="11">'стр.5_6 (6)'!#REF!</definedName>
    <definedName name="TABLE_2" localSheetId="13">'стр.5_6 (7)'!#REF!</definedName>
    <definedName name="TABLE_2" localSheetId="15">'стр.5_6 (8)'!#REF!</definedName>
    <definedName name="_xlnm.Print_Titles" localSheetId="0">'стр.1_4 '!$24:$27</definedName>
    <definedName name="_xlnm.Print_Titles" localSheetId="2">'стр.1_4  (2)'!$24:$27</definedName>
    <definedName name="_xlnm.Print_Titles" localSheetId="4">'стр.1_4  (3)'!$24:$27</definedName>
    <definedName name="_xlnm.Print_Titles" localSheetId="6">'стр.1_4  (4)'!$24:$27</definedName>
    <definedName name="_xlnm.Print_Titles" localSheetId="8">'стр.1_4  (5)'!$24:$27</definedName>
    <definedName name="_xlnm.Print_Titles" localSheetId="10">'стр.1_4  (6)'!$24:$27</definedName>
    <definedName name="_xlnm.Print_Titles" localSheetId="12">'стр.1_4  (7)'!$24:$27</definedName>
    <definedName name="_xlnm.Print_Titles" localSheetId="14">'стр.1_4  (8)'!$24:$27</definedName>
    <definedName name="_xlnm.Print_Titles" localSheetId="1">стр.5_6!$3:$6</definedName>
    <definedName name="_xlnm.Print_Titles" localSheetId="3">'стр.5_6 (2)'!$3:$6</definedName>
    <definedName name="_xlnm.Print_Titles" localSheetId="5">'стр.5_6 (3)'!$3:$6</definedName>
    <definedName name="_xlnm.Print_Titles" localSheetId="7">'стр.5_6 (4)'!$3:$6</definedName>
    <definedName name="_xlnm.Print_Titles" localSheetId="9">'стр.5_6 (5)'!$3:$6</definedName>
    <definedName name="_xlnm.Print_Titles" localSheetId="11">'стр.5_6 (6)'!$3:$6</definedName>
    <definedName name="_xlnm.Print_Titles" localSheetId="13">'стр.5_6 (7)'!$3:$6</definedName>
    <definedName name="_xlnm.Print_Titles" localSheetId="15">'стр.5_6 (8)'!$3:$6</definedName>
    <definedName name="_xlnm.Print_Area" localSheetId="0">'стр.1_4 '!$A$1:$FE$113</definedName>
    <definedName name="_xlnm.Print_Area" localSheetId="2">'стр.1_4  (2)'!$A$1:$FE$113</definedName>
    <definedName name="_xlnm.Print_Area" localSheetId="4">'стр.1_4  (3)'!$A$1:$FE$113</definedName>
    <definedName name="_xlnm.Print_Area" localSheetId="6">'стр.1_4  (4)'!$A$1:$FE$113</definedName>
    <definedName name="_xlnm.Print_Area" localSheetId="8">'стр.1_4  (5)'!$A$1:$FE$113</definedName>
    <definedName name="_xlnm.Print_Area" localSheetId="10">'стр.1_4  (6)'!$A$1:$FE$113</definedName>
    <definedName name="_xlnm.Print_Area" localSheetId="12">'стр.1_4  (7)'!$A$1:$FE$113</definedName>
    <definedName name="_xlnm.Print_Area" localSheetId="14">'стр.1_4  (8)'!$A$1:$FE$114</definedName>
    <definedName name="_xlnm.Print_Area" localSheetId="1">стр.5_6!$A$1:$FG$47</definedName>
    <definedName name="_xlnm.Print_Area" localSheetId="3">'стр.5_6 (2)'!$A$1:$FG$47</definedName>
    <definedName name="_xlnm.Print_Area" localSheetId="5">'стр.5_6 (3)'!$A$1:$FG$47</definedName>
    <definedName name="_xlnm.Print_Area" localSheetId="7">'стр.5_6 (4)'!$A$1:$FG$47</definedName>
    <definedName name="_xlnm.Print_Area" localSheetId="9">'стр.5_6 (5)'!$A$1:$FG$47</definedName>
    <definedName name="_xlnm.Print_Area" localSheetId="11">'стр.5_6 (6)'!$A$1:$FG$47</definedName>
    <definedName name="_xlnm.Print_Area" localSheetId="13">'стр.5_6 (7)'!$A$1:$FG$47</definedName>
    <definedName name="_xlnm.Print_Area" localSheetId="15">'стр.5_6 (8)'!$A$1:$FG$47</definedName>
  </definedNames>
  <calcPr calcId="124519"/>
</workbook>
</file>

<file path=xl/calcChain.xml><?xml version="1.0" encoding="utf-8"?>
<calcChain xmlns="http://schemas.openxmlformats.org/spreadsheetml/2006/main">
  <c r="DH21" i="16"/>
  <c r="DH13" s="1"/>
  <c r="DF105" i="15"/>
  <c r="DF99"/>
  <c r="DF89"/>
  <c r="EF42"/>
  <c r="DS42"/>
  <c r="DF42"/>
  <c r="DF63"/>
  <c r="DF61"/>
  <c r="DF35"/>
  <c r="DF33" s="1"/>
  <c r="EH21" i="16"/>
  <c r="EH22" s="1"/>
  <c r="DU21"/>
  <c r="DU22" s="1"/>
  <c r="DH22"/>
  <c r="EH16"/>
  <c r="EH17" s="1"/>
  <c r="DU16"/>
  <c r="DU17" s="1"/>
  <c r="DH16"/>
  <c r="DH17" s="1"/>
  <c r="EH14"/>
  <c r="EH15" s="1"/>
  <c r="DU14"/>
  <c r="DU15" s="1"/>
  <c r="DH14"/>
  <c r="DH15" s="1"/>
  <c r="EH13"/>
  <c r="EH24" s="1"/>
  <c r="DU13"/>
  <c r="DU24" s="1"/>
  <c r="EH7"/>
  <c r="DU7"/>
  <c r="EF112" i="15"/>
  <c r="DS112"/>
  <c r="DF112"/>
  <c r="EF111"/>
  <c r="EF110" s="1"/>
  <c r="EF77" s="1"/>
  <c r="DS111"/>
  <c r="DF111"/>
  <c r="DF110" s="1"/>
  <c r="DS110"/>
  <c r="EF108"/>
  <c r="DS108"/>
  <c r="DF108"/>
  <c r="EF106"/>
  <c r="DS106"/>
  <c r="DF106"/>
  <c r="EF105"/>
  <c r="DS105"/>
  <c r="EF104"/>
  <c r="DS104"/>
  <c r="DF104"/>
  <c r="EF103"/>
  <c r="DS103"/>
  <c r="DF103"/>
  <c r="EF101"/>
  <c r="DS101"/>
  <c r="DF101"/>
  <c r="EF99"/>
  <c r="DS99"/>
  <c r="EF97"/>
  <c r="DS97"/>
  <c r="DS95" s="1"/>
  <c r="DF97"/>
  <c r="EF95"/>
  <c r="DF95"/>
  <c r="EF94"/>
  <c r="DS94"/>
  <c r="DF94"/>
  <c r="EF93"/>
  <c r="DS93"/>
  <c r="DF93"/>
  <c r="EF90"/>
  <c r="DS90"/>
  <c r="DF90"/>
  <c r="EF89"/>
  <c r="DS89"/>
  <c r="EF88"/>
  <c r="DS88"/>
  <c r="DF88"/>
  <c r="EF86"/>
  <c r="DS86"/>
  <c r="DF86"/>
  <c r="EF83"/>
  <c r="DS83"/>
  <c r="DF83"/>
  <c r="EF81"/>
  <c r="DS81"/>
  <c r="DF81"/>
  <c r="EF79"/>
  <c r="DS79"/>
  <c r="DF79"/>
  <c r="EF76"/>
  <c r="DS76"/>
  <c r="DS72" s="1"/>
  <c r="DF76"/>
  <c r="EF74"/>
  <c r="DS74"/>
  <c r="DF74"/>
  <c r="DF73"/>
  <c r="EF72"/>
  <c r="DF72"/>
  <c r="EF69"/>
  <c r="DS69"/>
  <c r="DF69"/>
  <c r="EF68"/>
  <c r="DS68"/>
  <c r="DF68"/>
  <c r="EF67"/>
  <c r="DS67"/>
  <c r="DS66" s="1"/>
  <c r="DF67"/>
  <c r="EF66"/>
  <c r="DF66"/>
  <c r="EF65"/>
  <c r="DS65"/>
  <c r="DF65"/>
  <c r="EF64"/>
  <c r="DS64"/>
  <c r="DF64"/>
  <c r="EF62"/>
  <c r="DS62"/>
  <c r="DF62"/>
  <c r="EF55"/>
  <c r="DS55"/>
  <c r="DF55"/>
  <c r="EF54"/>
  <c r="DS54"/>
  <c r="DF54"/>
  <c r="EF53"/>
  <c r="DS53"/>
  <c r="DF53"/>
  <c r="EF45"/>
  <c r="DS45"/>
  <c r="DF45"/>
  <c r="EF44"/>
  <c r="DS44"/>
  <c r="DF44"/>
  <c r="EF43"/>
  <c r="DS43"/>
  <c r="DF43"/>
  <c r="EF41"/>
  <c r="EF38"/>
  <c r="EF37" s="1"/>
  <c r="DS38"/>
  <c r="DF38"/>
  <c r="DF37" s="1"/>
  <c r="DS37"/>
  <c r="EF36"/>
  <c r="DS36"/>
  <c r="DF36"/>
  <c r="EF35"/>
  <c r="DS35"/>
  <c r="DS33" s="1"/>
  <c r="DS30" s="1"/>
  <c r="EF33"/>
  <c r="EF30" s="1"/>
  <c r="DH16" i="14"/>
  <c r="DF88" i="13"/>
  <c r="DF64"/>
  <c r="DF85"/>
  <c r="DF38"/>
  <c r="DH14" i="14"/>
  <c r="DF73" i="13"/>
  <c r="DF111"/>
  <c r="DF98"/>
  <c r="DF80"/>
  <c r="DF68"/>
  <c r="DF67"/>
  <c r="DF66"/>
  <c r="DF45"/>
  <c r="DF44"/>
  <c r="DF43"/>
  <c r="DF36"/>
  <c r="EH21" i="14"/>
  <c r="EH22" s="1"/>
  <c r="DU21"/>
  <c r="DU22" s="1"/>
  <c r="DH21"/>
  <c r="DH22" s="1"/>
  <c r="EH16"/>
  <c r="EH17" s="1"/>
  <c r="DU16"/>
  <c r="DU17" s="1"/>
  <c r="DH17"/>
  <c r="EH14"/>
  <c r="EH15" s="1"/>
  <c r="DU14"/>
  <c r="DU15" s="1"/>
  <c r="DH15"/>
  <c r="EH13"/>
  <c r="EH24" s="1"/>
  <c r="DU13"/>
  <c r="DU24" s="1"/>
  <c r="DH13"/>
  <c r="DH24" s="1"/>
  <c r="EH7"/>
  <c r="DU7"/>
  <c r="EF111" i="13"/>
  <c r="DS111"/>
  <c r="EF110"/>
  <c r="EF109" s="1"/>
  <c r="EF76" s="1"/>
  <c r="DS110"/>
  <c r="DF110"/>
  <c r="DF109" s="1"/>
  <c r="DS109"/>
  <c r="EF107"/>
  <c r="DS107"/>
  <c r="DF107"/>
  <c r="EF105"/>
  <c r="DS105"/>
  <c r="DF105"/>
  <c r="EF104"/>
  <c r="DS104"/>
  <c r="DF104"/>
  <c r="EF103"/>
  <c r="DS103"/>
  <c r="DF103"/>
  <c r="EF102"/>
  <c r="DS102"/>
  <c r="DF102"/>
  <c r="EF100"/>
  <c r="DS100"/>
  <c r="DF100"/>
  <c r="EF98"/>
  <c r="DS98"/>
  <c r="EF96"/>
  <c r="DS96"/>
  <c r="DS94" s="1"/>
  <c r="DF96"/>
  <c r="EF94"/>
  <c r="DF94"/>
  <c r="EF93"/>
  <c r="DS93"/>
  <c r="DF93"/>
  <c r="EF92"/>
  <c r="DS92"/>
  <c r="DF92"/>
  <c r="EF89"/>
  <c r="DS89"/>
  <c r="DF89"/>
  <c r="EF88"/>
  <c r="DS88"/>
  <c r="EF87"/>
  <c r="DS87"/>
  <c r="DF87"/>
  <c r="EF85"/>
  <c r="DS85"/>
  <c r="EF82"/>
  <c r="DS82"/>
  <c r="DF82"/>
  <c r="EF80"/>
  <c r="DS80"/>
  <c r="EF78"/>
  <c r="DS78"/>
  <c r="DF78"/>
  <c r="EF75"/>
  <c r="DS75"/>
  <c r="DS71" s="1"/>
  <c r="DF75"/>
  <c r="EF73"/>
  <c r="DS73"/>
  <c r="DF72"/>
  <c r="EF71"/>
  <c r="DF71"/>
  <c r="EF68"/>
  <c r="DS68"/>
  <c r="EF67"/>
  <c r="DS67"/>
  <c r="EF66"/>
  <c r="DS66"/>
  <c r="DS65" s="1"/>
  <c r="EF65"/>
  <c r="DF65"/>
  <c r="EF64"/>
  <c r="DS64"/>
  <c r="EF63"/>
  <c r="DS63"/>
  <c r="DF63"/>
  <c r="EF62"/>
  <c r="DS62"/>
  <c r="DF62"/>
  <c r="EF55"/>
  <c r="DS55"/>
  <c r="DF55"/>
  <c r="EF54"/>
  <c r="DS54"/>
  <c r="DF54"/>
  <c r="EF53"/>
  <c r="DS53"/>
  <c r="DF53"/>
  <c r="EF45"/>
  <c r="DS45"/>
  <c r="EF44"/>
  <c r="DS44"/>
  <c r="EF43"/>
  <c r="DS43"/>
  <c r="DS42" s="1"/>
  <c r="EF42"/>
  <c r="EF41" s="1"/>
  <c r="DF42"/>
  <c r="EF38"/>
  <c r="EF37" s="1"/>
  <c r="DS38"/>
  <c r="DF37"/>
  <c r="DS37"/>
  <c r="EF36"/>
  <c r="DS36"/>
  <c r="EF35"/>
  <c r="DS35"/>
  <c r="DS33" s="1"/>
  <c r="DS30" s="1"/>
  <c r="DF35"/>
  <c r="EF33"/>
  <c r="EF30" s="1"/>
  <c r="DF33"/>
  <c r="DH14" i="12"/>
  <c r="DF105" i="11"/>
  <c r="DF93"/>
  <c r="DF87"/>
  <c r="DF85"/>
  <c r="DF63"/>
  <c r="DF62"/>
  <c r="DF36"/>
  <c r="EH21" i="12"/>
  <c r="EH22" s="1"/>
  <c r="DU21"/>
  <c r="DU22" s="1"/>
  <c r="DH21"/>
  <c r="DH22" s="1"/>
  <c r="EH16"/>
  <c r="EH17" s="1"/>
  <c r="DU16"/>
  <c r="DU17" s="1"/>
  <c r="DH16"/>
  <c r="DH17" s="1"/>
  <c r="EH14"/>
  <c r="EH15" s="1"/>
  <c r="DU14"/>
  <c r="DU15" s="1"/>
  <c r="DH15"/>
  <c r="EH13"/>
  <c r="EH24" s="1"/>
  <c r="DU13"/>
  <c r="DU24" s="1"/>
  <c r="DH13"/>
  <c r="DH24" s="1"/>
  <c r="EH7"/>
  <c r="DU7"/>
  <c r="EF111" i="11"/>
  <c r="DS111"/>
  <c r="DF111"/>
  <c r="EF110"/>
  <c r="DS110"/>
  <c r="DS109" s="1"/>
  <c r="DS76" s="1"/>
  <c r="DF110"/>
  <c r="EF109"/>
  <c r="DF109"/>
  <c r="EF107"/>
  <c r="DS107"/>
  <c r="DF107"/>
  <c r="EF105"/>
  <c r="DS105"/>
  <c r="EF104"/>
  <c r="DS104"/>
  <c r="DF104"/>
  <c r="EF103"/>
  <c r="DS103"/>
  <c r="DF103"/>
  <c r="EF102"/>
  <c r="DS102"/>
  <c r="DF102"/>
  <c r="EF100"/>
  <c r="DS100"/>
  <c r="DF100"/>
  <c r="EF98"/>
  <c r="DS98"/>
  <c r="DF98"/>
  <c r="EF96"/>
  <c r="EF94" s="1"/>
  <c r="DS96"/>
  <c r="DF96"/>
  <c r="DF94" s="1"/>
  <c r="DS94"/>
  <c r="EF93"/>
  <c r="DS93"/>
  <c r="EF92"/>
  <c r="DS92"/>
  <c r="DF92"/>
  <c r="EF89"/>
  <c r="DS89"/>
  <c r="DF89"/>
  <c r="EF88"/>
  <c r="DS88"/>
  <c r="DF88"/>
  <c r="EF87"/>
  <c r="DS87"/>
  <c r="EF85"/>
  <c r="DS85"/>
  <c r="EF82"/>
  <c r="DS82"/>
  <c r="DF82"/>
  <c r="EF80"/>
  <c r="DS80"/>
  <c r="DF80"/>
  <c r="EF78"/>
  <c r="EF76" s="1"/>
  <c r="DS78"/>
  <c r="DF78"/>
  <c r="EF75"/>
  <c r="EF71" s="1"/>
  <c r="DS75"/>
  <c r="DF75"/>
  <c r="EF73"/>
  <c r="DS73"/>
  <c r="DF73"/>
  <c r="DF72"/>
  <c r="DF71" s="1"/>
  <c r="DS71"/>
  <c r="EF68"/>
  <c r="DS68"/>
  <c r="DF68"/>
  <c r="EF67"/>
  <c r="DS67"/>
  <c r="DF67"/>
  <c r="EF66"/>
  <c r="EF65" s="1"/>
  <c r="DS66"/>
  <c r="DF66"/>
  <c r="DF65" s="1"/>
  <c r="DS65"/>
  <c r="EF64"/>
  <c r="DS64"/>
  <c r="DF64"/>
  <c r="EF63"/>
  <c r="DS63"/>
  <c r="EF62"/>
  <c r="DS62"/>
  <c r="EF55"/>
  <c r="DS55"/>
  <c r="DF55"/>
  <c r="EF54"/>
  <c r="DS54"/>
  <c r="DF54"/>
  <c r="EF53"/>
  <c r="DS53"/>
  <c r="DF53"/>
  <c r="EF45"/>
  <c r="DS45"/>
  <c r="DF45"/>
  <c r="EF44"/>
  <c r="DS44"/>
  <c r="DF44"/>
  <c r="EF43"/>
  <c r="EF42" s="1"/>
  <c r="DS43"/>
  <c r="DF43"/>
  <c r="DF42" s="1"/>
  <c r="DS42"/>
  <c r="DS41" s="1"/>
  <c r="EF38"/>
  <c r="DS38"/>
  <c r="DS37" s="1"/>
  <c r="DF38"/>
  <c r="EF37"/>
  <c r="DF37"/>
  <c r="EF36"/>
  <c r="DS36"/>
  <c r="EF35"/>
  <c r="EF33" s="1"/>
  <c r="EF30" s="1"/>
  <c r="DS35"/>
  <c r="DF35"/>
  <c r="DS33"/>
  <c r="DS30" s="1"/>
  <c r="DF72" i="9"/>
  <c r="DF105"/>
  <c r="DF93"/>
  <c r="DF89"/>
  <c r="DF87"/>
  <c r="DF36"/>
  <c r="EH21" i="10"/>
  <c r="EH22" s="1"/>
  <c r="DU21"/>
  <c r="DU22" s="1"/>
  <c r="DH21"/>
  <c r="DH22" s="1"/>
  <c r="EH16"/>
  <c r="EH17" s="1"/>
  <c r="DU16"/>
  <c r="DU17" s="1"/>
  <c r="DH16"/>
  <c r="DH17" s="1"/>
  <c r="EH14"/>
  <c r="EH15" s="1"/>
  <c r="DU14"/>
  <c r="DU15" s="1"/>
  <c r="DH14"/>
  <c r="DH15" s="1"/>
  <c r="EH13"/>
  <c r="EH24" s="1"/>
  <c r="DU13"/>
  <c r="DU24" s="1"/>
  <c r="DH13"/>
  <c r="DH24" s="1"/>
  <c r="EH7"/>
  <c r="DU7"/>
  <c r="DH7"/>
  <c r="EF111" i="9"/>
  <c r="DS111"/>
  <c r="DF111"/>
  <c r="EF110"/>
  <c r="DS110"/>
  <c r="DF110"/>
  <c r="EF109"/>
  <c r="DS109"/>
  <c r="DF109"/>
  <c r="EF107"/>
  <c r="DS107"/>
  <c r="DF107"/>
  <c r="EF105"/>
  <c r="DS105"/>
  <c r="EF104"/>
  <c r="DS104"/>
  <c r="DF104"/>
  <c r="EF103"/>
  <c r="DS103"/>
  <c r="DF103"/>
  <c r="EF102"/>
  <c r="DS102"/>
  <c r="DF102"/>
  <c r="EF100"/>
  <c r="DS100"/>
  <c r="DF100"/>
  <c r="EF98"/>
  <c r="DS98"/>
  <c r="DF98"/>
  <c r="EF96"/>
  <c r="DS96"/>
  <c r="DF96"/>
  <c r="EF94"/>
  <c r="DS94"/>
  <c r="DF94"/>
  <c r="EF93"/>
  <c r="DS93"/>
  <c r="EF92"/>
  <c r="DS92"/>
  <c r="DF92"/>
  <c r="EF89"/>
  <c r="DS89"/>
  <c r="EF88"/>
  <c r="DS88"/>
  <c r="DF88"/>
  <c r="EF87"/>
  <c r="DS87"/>
  <c r="EF85"/>
  <c r="DS85"/>
  <c r="DF85"/>
  <c r="EF82"/>
  <c r="DS82"/>
  <c r="DF82"/>
  <c r="EF80"/>
  <c r="DS80"/>
  <c r="DF80"/>
  <c r="EF78"/>
  <c r="DS78"/>
  <c r="DS76" s="1"/>
  <c r="DF78"/>
  <c r="EF76"/>
  <c r="DF76"/>
  <c r="EF75"/>
  <c r="DS75"/>
  <c r="DF75"/>
  <c r="EF73"/>
  <c r="EF71" s="1"/>
  <c r="DS73"/>
  <c r="DF73"/>
  <c r="DF71" s="1"/>
  <c r="DS71"/>
  <c r="EF68"/>
  <c r="DS68"/>
  <c r="DF68"/>
  <c r="EF67"/>
  <c r="DS67"/>
  <c r="DF67"/>
  <c r="EF66"/>
  <c r="EF65" s="1"/>
  <c r="DS66"/>
  <c r="DF66"/>
  <c r="DF65" s="1"/>
  <c r="DS65"/>
  <c r="EF64"/>
  <c r="DS64"/>
  <c r="DF64"/>
  <c r="EF63"/>
  <c r="DS63"/>
  <c r="DF63"/>
  <c r="EF62"/>
  <c r="DS62"/>
  <c r="DF62"/>
  <c r="EF55"/>
  <c r="DS55"/>
  <c r="DF55"/>
  <c r="EF54"/>
  <c r="DS54"/>
  <c r="DF54"/>
  <c r="EF53"/>
  <c r="DS53"/>
  <c r="DF53"/>
  <c r="EF45"/>
  <c r="DS45"/>
  <c r="DF45"/>
  <c r="EF44"/>
  <c r="DS44"/>
  <c r="DF44"/>
  <c r="EF43"/>
  <c r="EF42" s="1"/>
  <c r="EF41" s="1"/>
  <c r="DS43"/>
  <c r="DF43"/>
  <c r="DF42" s="1"/>
  <c r="DF41" s="1"/>
  <c r="DS42"/>
  <c r="DS41" s="1"/>
  <c r="EF38"/>
  <c r="DS38"/>
  <c r="DS37" s="1"/>
  <c r="DF38"/>
  <c r="EF37"/>
  <c r="DF37"/>
  <c r="EF36"/>
  <c r="DS36"/>
  <c r="EF35"/>
  <c r="EF33" s="1"/>
  <c r="EF30" s="1"/>
  <c r="DS35"/>
  <c r="DF35"/>
  <c r="DS33"/>
  <c r="DS30" s="1"/>
  <c r="DF63" i="7"/>
  <c r="DF62"/>
  <c r="EH21" i="8"/>
  <c r="EH22" s="1"/>
  <c r="DU21"/>
  <c r="DU22" s="1"/>
  <c r="DH21"/>
  <c r="DH22" s="1"/>
  <c r="EH16"/>
  <c r="EH17" s="1"/>
  <c r="DU16"/>
  <c r="DU17" s="1"/>
  <c r="DH16"/>
  <c r="DH17" s="1"/>
  <c r="EH15"/>
  <c r="DH15"/>
  <c r="EH14"/>
  <c r="DU14"/>
  <c r="DU15" s="1"/>
  <c r="DH14"/>
  <c r="EH13"/>
  <c r="EH24" s="1"/>
  <c r="DH13"/>
  <c r="DH24" s="1"/>
  <c r="EF111" i="7"/>
  <c r="DS111"/>
  <c r="DF111"/>
  <c r="EF110"/>
  <c r="EF109" s="1"/>
  <c r="EF76" s="1"/>
  <c r="DS110"/>
  <c r="DF110"/>
  <c r="DF109" s="1"/>
  <c r="DF76" s="1"/>
  <c r="DS109"/>
  <c r="EF107"/>
  <c r="DS107"/>
  <c r="DF107"/>
  <c r="EF105"/>
  <c r="DS105"/>
  <c r="DF105"/>
  <c r="EF104"/>
  <c r="DS104"/>
  <c r="DF104"/>
  <c r="EF103"/>
  <c r="DS103"/>
  <c r="DF103"/>
  <c r="EF102"/>
  <c r="DS102"/>
  <c r="DF102"/>
  <c r="EF100"/>
  <c r="DS100"/>
  <c r="DF100"/>
  <c r="EF98"/>
  <c r="DS98"/>
  <c r="DF98"/>
  <c r="EF96"/>
  <c r="DS96"/>
  <c r="DS94" s="1"/>
  <c r="DF96"/>
  <c r="EF94"/>
  <c r="DF94"/>
  <c r="EF93"/>
  <c r="DS93"/>
  <c r="DF93"/>
  <c r="EF92"/>
  <c r="DS92"/>
  <c r="DF92"/>
  <c r="EF89"/>
  <c r="DS89"/>
  <c r="DF89"/>
  <c r="EF88"/>
  <c r="DS88"/>
  <c r="DF88"/>
  <c r="EF87"/>
  <c r="DS87"/>
  <c r="DF87"/>
  <c r="EF85"/>
  <c r="DS85"/>
  <c r="DF85"/>
  <c r="EF82"/>
  <c r="DS82"/>
  <c r="DF82"/>
  <c r="EF80"/>
  <c r="DS80"/>
  <c r="DF80"/>
  <c r="EF78"/>
  <c r="DS78"/>
  <c r="DF78"/>
  <c r="EF75"/>
  <c r="DS75"/>
  <c r="DF75"/>
  <c r="EF73"/>
  <c r="EF71" s="1"/>
  <c r="DS73"/>
  <c r="DF73"/>
  <c r="DF71" s="1"/>
  <c r="DS71"/>
  <c r="EF68"/>
  <c r="DS68"/>
  <c r="DF68"/>
  <c r="EF67"/>
  <c r="DS67"/>
  <c r="DF67"/>
  <c r="EF66"/>
  <c r="EF65" s="1"/>
  <c r="DS66"/>
  <c r="DF66"/>
  <c r="DF65" s="1"/>
  <c r="DS65"/>
  <c r="EF64"/>
  <c r="DS64"/>
  <c r="DF64"/>
  <c r="EF63"/>
  <c r="DS63"/>
  <c r="EF62"/>
  <c r="DS62"/>
  <c r="EF55"/>
  <c r="DS55"/>
  <c r="DF55"/>
  <c r="EF54"/>
  <c r="DS54"/>
  <c r="DF54"/>
  <c r="EF53"/>
  <c r="DS53"/>
  <c r="DF53"/>
  <c r="EF45"/>
  <c r="DS45"/>
  <c r="DF45"/>
  <c r="EF44"/>
  <c r="DS44"/>
  <c r="DF44"/>
  <c r="EF43"/>
  <c r="EF42" s="1"/>
  <c r="EF41" s="1"/>
  <c r="DS43"/>
  <c r="DF43"/>
  <c r="DF42" s="1"/>
  <c r="DF41" s="1"/>
  <c r="DS42"/>
  <c r="EF38"/>
  <c r="DS38"/>
  <c r="DS37" s="1"/>
  <c r="DF38"/>
  <c r="EF37"/>
  <c r="DF37"/>
  <c r="EF36"/>
  <c r="DS36"/>
  <c r="DF36"/>
  <c r="EF35"/>
  <c r="EF33" s="1"/>
  <c r="EF30" s="1"/>
  <c r="DS35"/>
  <c r="DF35"/>
  <c r="DF33" s="1"/>
  <c r="DF30" s="1"/>
  <c r="DS33"/>
  <c r="DS30" s="1"/>
  <c r="DF104" i="5"/>
  <c r="DF100"/>
  <c r="DH14" i="6"/>
  <c r="DH15" s="1"/>
  <c r="DF88" i="5"/>
  <c r="DF85"/>
  <c r="DF36"/>
  <c r="EH22" i="6"/>
  <c r="DH22"/>
  <c r="EH21"/>
  <c r="DU21"/>
  <c r="DU22" s="1"/>
  <c r="DH21"/>
  <c r="EH17"/>
  <c r="DH17"/>
  <c r="EH16"/>
  <c r="DU16"/>
  <c r="DU17" s="1"/>
  <c r="DH16"/>
  <c r="EH15"/>
  <c r="EH14"/>
  <c r="DU14"/>
  <c r="DU15" s="1"/>
  <c r="EH13"/>
  <c r="EH24" s="1"/>
  <c r="EF111" i="5"/>
  <c r="DS111"/>
  <c r="DF111"/>
  <c r="EF110"/>
  <c r="EF109" s="1"/>
  <c r="EF76" s="1"/>
  <c r="DS110"/>
  <c r="DF110"/>
  <c r="DF109" s="1"/>
  <c r="DS109"/>
  <c r="EF107"/>
  <c r="DS107"/>
  <c r="DF107"/>
  <c r="EF105"/>
  <c r="DS105"/>
  <c r="DF105"/>
  <c r="EF104"/>
  <c r="DS104"/>
  <c r="EF103"/>
  <c r="DS103"/>
  <c r="DF103"/>
  <c r="EF102"/>
  <c r="DS102"/>
  <c r="DF102"/>
  <c r="EF100"/>
  <c r="DS100"/>
  <c r="EF98"/>
  <c r="DS98"/>
  <c r="DF98"/>
  <c r="DF94" s="1"/>
  <c r="DF76" s="1"/>
  <c r="EF96"/>
  <c r="DS96"/>
  <c r="DS94" s="1"/>
  <c r="DF96"/>
  <c r="EF94"/>
  <c r="EF93"/>
  <c r="DS93"/>
  <c r="DF93"/>
  <c r="EF92"/>
  <c r="DS92"/>
  <c r="DF92"/>
  <c r="EF89"/>
  <c r="DS89"/>
  <c r="DF89"/>
  <c r="EF88"/>
  <c r="DS88"/>
  <c r="EF87"/>
  <c r="DS87"/>
  <c r="DF87"/>
  <c r="EF85"/>
  <c r="DS85"/>
  <c r="EF82"/>
  <c r="DS82"/>
  <c r="DF82"/>
  <c r="EF80"/>
  <c r="DS80"/>
  <c r="DF80"/>
  <c r="EF78"/>
  <c r="DS78"/>
  <c r="DS76" s="1"/>
  <c r="DF78"/>
  <c r="EF75"/>
  <c r="DS75"/>
  <c r="DF75"/>
  <c r="EF73"/>
  <c r="EF71" s="1"/>
  <c r="DS73"/>
  <c r="DF73"/>
  <c r="DF71" s="1"/>
  <c r="DS71"/>
  <c r="EF68"/>
  <c r="DS68"/>
  <c r="DF68"/>
  <c r="EF67"/>
  <c r="DS67"/>
  <c r="DF67"/>
  <c r="EF66"/>
  <c r="EF65" s="1"/>
  <c r="DS66"/>
  <c r="DF66"/>
  <c r="DF65" s="1"/>
  <c r="DS65"/>
  <c r="EF64"/>
  <c r="DS64"/>
  <c r="DF64"/>
  <c r="EF63"/>
  <c r="DS63"/>
  <c r="DF63"/>
  <c r="EF62"/>
  <c r="DS62"/>
  <c r="DF62"/>
  <c r="EF55"/>
  <c r="DS55"/>
  <c r="DF55"/>
  <c r="EF54"/>
  <c r="DS54"/>
  <c r="DF54"/>
  <c r="EF53"/>
  <c r="DS53"/>
  <c r="DF53"/>
  <c r="EF45"/>
  <c r="DS45"/>
  <c r="DF45"/>
  <c r="EF44"/>
  <c r="DS44"/>
  <c r="DF44"/>
  <c r="EF43"/>
  <c r="EF42" s="1"/>
  <c r="DS43"/>
  <c r="DF43"/>
  <c r="DF42" s="1"/>
  <c r="DS42"/>
  <c r="DS41" s="1"/>
  <c r="EF38"/>
  <c r="DS38"/>
  <c r="DS37" s="1"/>
  <c r="DF38"/>
  <c r="EF37"/>
  <c r="DF37"/>
  <c r="EF36"/>
  <c r="DS36"/>
  <c r="EF35"/>
  <c r="EF33" s="1"/>
  <c r="EF30" s="1"/>
  <c r="DS35"/>
  <c r="DF35"/>
  <c r="DF33" s="1"/>
  <c r="DF30" s="1"/>
  <c r="DS33"/>
  <c r="DS30" s="1"/>
  <c r="DF68" i="3"/>
  <c r="DF67"/>
  <c r="DF45"/>
  <c r="DF44"/>
  <c r="DF36"/>
  <c r="EH22" i="4"/>
  <c r="DH22"/>
  <c r="EH21"/>
  <c r="DU21"/>
  <c r="DU22" s="1"/>
  <c r="DH21"/>
  <c r="EH17"/>
  <c r="DH17"/>
  <c r="EH16"/>
  <c r="DU16"/>
  <c r="DU17" s="1"/>
  <c r="DH16"/>
  <c r="EH15"/>
  <c r="DH15"/>
  <c r="EH14"/>
  <c r="DU14"/>
  <c r="DU15" s="1"/>
  <c r="DH14"/>
  <c r="EH13"/>
  <c r="EH24" s="1"/>
  <c r="DH13"/>
  <c r="DH24" s="1"/>
  <c r="EF111" i="3"/>
  <c r="DS111"/>
  <c r="DF111"/>
  <c r="EF110"/>
  <c r="EF109" s="1"/>
  <c r="EF76" s="1"/>
  <c r="DS110"/>
  <c r="DF110"/>
  <c r="DF109" s="1"/>
  <c r="DF76" s="1"/>
  <c r="DS109"/>
  <c r="EF107"/>
  <c r="DS107"/>
  <c r="DF107"/>
  <c r="EF105"/>
  <c r="DS105"/>
  <c r="DF105"/>
  <c r="EF104"/>
  <c r="DS104"/>
  <c r="DF104"/>
  <c r="EF103"/>
  <c r="DS103"/>
  <c r="DF103"/>
  <c r="EF102"/>
  <c r="DS102"/>
  <c r="DF102"/>
  <c r="EF100"/>
  <c r="DS100"/>
  <c r="DF100"/>
  <c r="EF98"/>
  <c r="DS98"/>
  <c r="DF98"/>
  <c r="EF96"/>
  <c r="DS96"/>
  <c r="DS94" s="1"/>
  <c r="DF96"/>
  <c r="EF94"/>
  <c r="DF94"/>
  <c r="EF93"/>
  <c r="DS93"/>
  <c r="DF93"/>
  <c r="EF92"/>
  <c r="DS92"/>
  <c r="DF92"/>
  <c r="EF89"/>
  <c r="DS89"/>
  <c r="DF89"/>
  <c r="EF88"/>
  <c r="DS88"/>
  <c r="DF88"/>
  <c r="EF87"/>
  <c r="DS87"/>
  <c r="DF87"/>
  <c r="EF85"/>
  <c r="DS85"/>
  <c r="DF85"/>
  <c r="EF82"/>
  <c r="DS82"/>
  <c r="DF82"/>
  <c r="EF80"/>
  <c r="DS80"/>
  <c r="DF80"/>
  <c r="EF78"/>
  <c r="DS78"/>
  <c r="DF78"/>
  <c r="EF75"/>
  <c r="DS75"/>
  <c r="DF75"/>
  <c r="EF73"/>
  <c r="EF71" s="1"/>
  <c r="DS73"/>
  <c r="DF73"/>
  <c r="DF71" s="1"/>
  <c r="DS71"/>
  <c r="EF68"/>
  <c r="DS68"/>
  <c r="EF67"/>
  <c r="DS67"/>
  <c r="EF66"/>
  <c r="EF65" s="1"/>
  <c r="DS66"/>
  <c r="DF66"/>
  <c r="DF65" s="1"/>
  <c r="DS65"/>
  <c r="EF64"/>
  <c r="DS64"/>
  <c r="DF64"/>
  <c r="EF63"/>
  <c r="DS63"/>
  <c r="DF63"/>
  <c r="EF62"/>
  <c r="DS62"/>
  <c r="DF62"/>
  <c r="EF55"/>
  <c r="DS55"/>
  <c r="DF55"/>
  <c r="EF54"/>
  <c r="DS54"/>
  <c r="DF54"/>
  <c r="EF53"/>
  <c r="DS53"/>
  <c r="DF53"/>
  <c r="EF45"/>
  <c r="DS45"/>
  <c r="EF44"/>
  <c r="DS44"/>
  <c r="EF43"/>
  <c r="EF42" s="1"/>
  <c r="EF41" s="1"/>
  <c r="DS43"/>
  <c r="DF43"/>
  <c r="DF42" s="1"/>
  <c r="DF41" s="1"/>
  <c r="DS42"/>
  <c r="EF38"/>
  <c r="DS38"/>
  <c r="DS37" s="1"/>
  <c r="DF38"/>
  <c r="EF37"/>
  <c r="DF37"/>
  <c r="EF36"/>
  <c r="DS36"/>
  <c r="EF35"/>
  <c r="EF33" s="1"/>
  <c r="EF30" s="1"/>
  <c r="DS35"/>
  <c r="DF35"/>
  <c r="DF33" s="1"/>
  <c r="DF30" s="1"/>
  <c r="DS33"/>
  <c r="DS30" s="1"/>
  <c r="EH16" i="2"/>
  <c r="DU16"/>
  <c r="DH16"/>
  <c r="EF88" i="1"/>
  <c r="DS88"/>
  <c r="DF88"/>
  <c r="EF64"/>
  <c r="DS64"/>
  <c r="DF64"/>
  <c r="EF38"/>
  <c r="DS38"/>
  <c r="DF38"/>
  <c r="EF107"/>
  <c r="DS107"/>
  <c r="DF107"/>
  <c r="EF104"/>
  <c r="DS104"/>
  <c r="DF104"/>
  <c r="EF103"/>
  <c r="DS103"/>
  <c r="DF103"/>
  <c r="EF102"/>
  <c r="DS102"/>
  <c r="DF102"/>
  <c r="EF100"/>
  <c r="DS100"/>
  <c r="DF100"/>
  <c r="EF98"/>
  <c r="DS98"/>
  <c r="DF98"/>
  <c r="EF96"/>
  <c r="DS96"/>
  <c r="DF96"/>
  <c r="EF92"/>
  <c r="DS92"/>
  <c r="DF92"/>
  <c r="EF85"/>
  <c r="DS85"/>
  <c r="DF85"/>
  <c r="EF35"/>
  <c r="DS35"/>
  <c r="DF35"/>
  <c r="EH21" i="2"/>
  <c r="DU21"/>
  <c r="DH21"/>
  <c r="EH14"/>
  <c r="DU14"/>
  <c r="DH14"/>
  <c r="EF75" i="1"/>
  <c r="DS75"/>
  <c r="DF75"/>
  <c r="EF73"/>
  <c r="DS73"/>
  <c r="DF73"/>
  <c r="EF111"/>
  <c r="DS111"/>
  <c r="DF111"/>
  <c r="EF110"/>
  <c r="DS110"/>
  <c r="DF110"/>
  <c r="EF105"/>
  <c r="DS105"/>
  <c r="DF105"/>
  <c r="EF93"/>
  <c r="DS93"/>
  <c r="DF93"/>
  <c r="EF89"/>
  <c r="DS89"/>
  <c r="DF89"/>
  <c r="EF87"/>
  <c r="DS87"/>
  <c r="DF87"/>
  <c r="EF82"/>
  <c r="DS82"/>
  <c r="DF82"/>
  <c r="EF80"/>
  <c r="DS80"/>
  <c r="DF80"/>
  <c r="EF78"/>
  <c r="DS78"/>
  <c r="DF78"/>
  <c r="EF68"/>
  <c r="DS68"/>
  <c r="DF68"/>
  <c r="EF67"/>
  <c r="DS67"/>
  <c r="DF67"/>
  <c r="EF66"/>
  <c r="DS66"/>
  <c r="DF66"/>
  <c r="EF63"/>
  <c r="DS63"/>
  <c r="DF63"/>
  <c r="EF62"/>
  <c r="DS62"/>
  <c r="DF62"/>
  <c r="EF55"/>
  <c r="DS55"/>
  <c r="DF55"/>
  <c r="EF54"/>
  <c r="DS54"/>
  <c r="DF54"/>
  <c r="EF53"/>
  <c r="DS53"/>
  <c r="DF53"/>
  <c r="EF45"/>
  <c r="DS45"/>
  <c r="DF45"/>
  <c r="EF44"/>
  <c r="DS44"/>
  <c r="DF44"/>
  <c r="EF43"/>
  <c r="DS43"/>
  <c r="DF43"/>
  <c r="EF36"/>
  <c r="DS36"/>
  <c r="DF36"/>
  <c r="DH24" i="16" l="1"/>
  <c r="DH7"/>
  <c r="DF77" i="15"/>
  <c r="DF41" s="1"/>
  <c r="DF30"/>
  <c r="DS77"/>
  <c r="DS41" s="1"/>
  <c r="DH7" i="14"/>
  <c r="DF76" i="13"/>
  <c r="DF41" s="1"/>
  <c r="DF30"/>
  <c r="DS76"/>
  <c r="DS41" s="1"/>
  <c r="DH7" i="12"/>
  <c r="DF76" i="11"/>
  <c r="DF33"/>
  <c r="DF30" s="1"/>
  <c r="DF41"/>
  <c r="EF41"/>
  <c r="DF33" i="9"/>
  <c r="DF30" s="1"/>
  <c r="DH7" i="8"/>
  <c r="EH7"/>
  <c r="DU13"/>
  <c r="DS76" i="7"/>
  <c r="DS41" s="1"/>
  <c r="DH13" i="6"/>
  <c r="DH24" s="1"/>
  <c r="DH7"/>
  <c r="EH7"/>
  <c r="DU13"/>
  <c r="DF41" i="5"/>
  <c r="EF41"/>
  <c r="DH7" i="4"/>
  <c r="EH7"/>
  <c r="DU13"/>
  <c r="DS76" i="3"/>
  <c r="DS41" s="1"/>
  <c r="DF71" i="1"/>
  <c r="DF94"/>
  <c r="DF109"/>
  <c r="DF65"/>
  <c r="DF42" s="1"/>
  <c r="DF33"/>
  <c r="EF71"/>
  <c r="DS71"/>
  <c r="DS65"/>
  <c r="DS42" s="1"/>
  <c r="DH22" i="2"/>
  <c r="DS94" i="1"/>
  <c r="EF94"/>
  <c r="EF109"/>
  <c r="DS109"/>
  <c r="EH22" i="2"/>
  <c r="DU22"/>
  <c r="EH17"/>
  <c r="DH17"/>
  <c r="DU17"/>
  <c r="DU15"/>
  <c r="EH15"/>
  <c r="DH15"/>
  <c r="DU13"/>
  <c r="DU24" s="1"/>
  <c r="EF65" i="1"/>
  <c r="EF42" s="1"/>
  <c r="EF37"/>
  <c r="DS37"/>
  <c r="DF37"/>
  <c r="EF33"/>
  <c r="DS33"/>
  <c r="DU24" i="8" l="1"/>
  <c r="DU7"/>
  <c r="DU24" i="6"/>
  <c r="DU7"/>
  <c r="DU24" i="4"/>
  <c r="DU7"/>
  <c r="EF76" i="1"/>
  <c r="EF41" s="1"/>
  <c r="DS76"/>
  <c r="DS41" s="1"/>
  <c r="DF76"/>
  <c r="DF41" s="1"/>
  <c r="DS30"/>
  <c r="DF30"/>
  <c r="EF30"/>
  <c r="DU7" i="2"/>
  <c r="DH13"/>
  <c r="EH13"/>
  <c r="DH24" l="1"/>
  <c r="DH7"/>
  <c r="EH24"/>
  <c r="EH7"/>
</calcChain>
</file>

<file path=xl/comments1.xml><?xml version="1.0" encoding="utf-8"?>
<comments xmlns="http://schemas.openxmlformats.org/spreadsheetml/2006/main">
  <authors>
    <author>Buh</author>
  </authors>
  <commentList>
    <comment ref="DF48" author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3648,16 213 по ГИА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DF48" author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3648,16 213 по ГИА</t>
        </r>
      </text>
    </comment>
  </commentList>
</comments>
</file>

<file path=xl/comments3.xml><?xml version="1.0" encoding="utf-8"?>
<comments xmlns="http://schemas.openxmlformats.org/spreadsheetml/2006/main">
  <authors>
    <author>Buh</author>
    <author>buh</author>
  </authors>
  <commentList>
    <comment ref="DF48" author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3648,16 213 по ГИА</t>
        </r>
      </text>
    </comment>
    <comment ref="DF85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41810-2
3000-3</t>
        </r>
      </text>
    </comment>
    <comment ref="DF88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43200-2
10000-3
1500-4</t>
        </r>
      </text>
    </comment>
    <comment ref="DF104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4000-2
59000-3</t>
        </r>
      </text>
    </comment>
  </commentList>
</comments>
</file>

<file path=xl/comments4.xml><?xml version="1.0" encoding="utf-8"?>
<comments xmlns="http://schemas.openxmlformats.org/spreadsheetml/2006/main">
  <authors>
    <author>Buh</author>
    <author>buh</author>
  </authors>
  <commentList>
    <comment ref="DF48" author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3648,16 213 по ГИА</t>
        </r>
      </text>
    </comment>
    <comment ref="DF85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41810-2
3000-3</t>
        </r>
      </text>
    </comment>
    <comment ref="DF88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43200-2
10000-3
1500-4</t>
        </r>
      </text>
    </comment>
    <comment ref="DF104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4000-2
59000-3</t>
        </r>
      </text>
    </comment>
  </commentList>
</comments>
</file>

<file path=xl/comments5.xml><?xml version="1.0" encoding="utf-8"?>
<comments xmlns="http://schemas.openxmlformats.org/spreadsheetml/2006/main">
  <authors>
    <author>Buh</author>
    <author>buh</author>
  </authors>
  <commentList>
    <comment ref="DF48" author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3648,16 213 по ГИА</t>
        </r>
      </text>
    </comment>
    <comment ref="DF85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41810-2
3000-3</t>
        </r>
      </text>
    </comment>
    <comment ref="DF88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43200-2
10000-3
1500-4</t>
        </r>
      </text>
    </comment>
    <comment ref="DF104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4000-2
59000-3</t>
        </r>
      </text>
    </comment>
  </commentList>
</comments>
</file>

<file path=xl/comments6.xml><?xml version="1.0" encoding="utf-8"?>
<comments xmlns="http://schemas.openxmlformats.org/spreadsheetml/2006/main">
  <authors>
    <author>Buh</author>
    <author>buh</author>
  </authors>
  <commentList>
    <comment ref="DF48" author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3648,16 213 по ГИА</t>
        </r>
      </text>
    </comment>
    <comment ref="DF85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216624-2
3000-3</t>
        </r>
      </text>
    </comment>
    <comment ref="DF88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43200-2
10000-3
1500-4</t>
        </r>
      </text>
    </comment>
    <comment ref="DF104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4000-2
59000-3</t>
        </r>
      </text>
    </comment>
  </commentList>
</comments>
</file>

<file path=xl/comments7.xml><?xml version="1.0" encoding="utf-8"?>
<comments xmlns="http://schemas.openxmlformats.org/spreadsheetml/2006/main">
  <authors>
    <author>Buh</author>
    <author>buh</author>
  </authors>
  <commentList>
    <comment ref="DF48" author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3648,16 213 по ГИА</t>
        </r>
      </text>
    </comment>
    <comment ref="DF85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44810-2
3000-3
174800-4</t>
        </r>
      </text>
    </comment>
    <comment ref="DF88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46700-2
10000-3
2100-4</t>
        </r>
      </text>
    </comment>
    <comment ref="DF98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25600-2
850000-3</t>
        </r>
      </text>
    </comment>
    <comment ref="DF104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4000-2
59000-3</t>
        </r>
      </text>
    </comment>
  </commentList>
</comments>
</file>

<file path=xl/comments8.xml><?xml version="1.0" encoding="utf-8"?>
<comments xmlns="http://schemas.openxmlformats.org/spreadsheetml/2006/main">
  <authors>
    <author>Buh</author>
    <author>buh</author>
  </authors>
  <commentList>
    <comment ref="DF48" author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3648,16 213 по ГИА</t>
        </r>
      </text>
    </comment>
    <comment ref="DF86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44810-2
3000-3
174800-4</t>
        </r>
      </text>
    </comment>
    <comment ref="DF89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46700-2
8200-3
2100-4</t>
        </r>
      </text>
    </comment>
    <comment ref="DF99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25600-2
900000-3</t>
        </r>
      </text>
    </comment>
    <comment ref="DF105" authorId="1">
      <text>
        <r>
          <rPr>
            <b/>
            <sz val="9"/>
            <color indexed="81"/>
            <rFont val="Tahoma"/>
            <charset val="1"/>
          </rPr>
          <t>buh:</t>
        </r>
        <r>
          <rPr>
            <sz val="9"/>
            <color indexed="81"/>
            <rFont val="Tahoma"/>
            <charset val="1"/>
          </rPr>
          <t xml:space="preserve">
4000-2
90000-3</t>
        </r>
      </text>
    </comment>
  </commentList>
</comments>
</file>

<file path=xl/sharedStrings.xml><?xml version="1.0" encoding="utf-8"?>
<sst xmlns="http://schemas.openxmlformats.org/spreadsheetml/2006/main" count="4837" uniqueCount="297">
  <si>
    <t>Утверждаю</t>
  </si>
  <si>
    <t>(наименование должности )</t>
  </si>
  <si>
    <t>(подпись)</t>
  </si>
  <si>
    <t>(расшифровка подписи)</t>
  </si>
  <si>
    <t>"</t>
  </si>
  <si>
    <t>23</t>
  </si>
  <si>
    <t xml:space="preserve"> г.</t>
  </si>
  <si>
    <t>(на 20</t>
  </si>
  <si>
    <t>г. и плановый период 20</t>
  </si>
  <si>
    <t>24</t>
  </si>
  <si>
    <t>и 20</t>
  </si>
  <si>
    <t>25</t>
  </si>
  <si>
    <r>
      <t xml:space="preserve"> годов </t>
    </r>
    <r>
      <rPr>
        <b/>
        <sz val="9"/>
        <rFont val="Times New Roman"/>
        <family val="1"/>
        <charset val="204"/>
      </rPr>
      <t>)</t>
    </r>
  </si>
  <si>
    <t>Коды</t>
  </si>
  <si>
    <t>от "</t>
  </si>
  <si>
    <t>Дата</t>
  </si>
  <si>
    <t>Орган, осуществляющий</t>
  </si>
  <si>
    <t>по Сводному реестру</t>
  </si>
  <si>
    <t>функции и полномочия учредителя</t>
  </si>
  <si>
    <t>Управление образования администрации Афанасьевского  муниципального округа Кировской области</t>
  </si>
  <si>
    <t>глава по БК</t>
  </si>
  <si>
    <t>ИНН</t>
  </si>
  <si>
    <t>4302002428</t>
  </si>
  <si>
    <t>Учреждение</t>
  </si>
  <si>
    <t>КПП</t>
  </si>
  <si>
    <t>430201001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</si>
  <si>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</si>
  <si>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</si>
  <si>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</si>
  <si>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</si>
  <si>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</si>
  <si>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</si>
  <si>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 xml:space="preserve">Код по бюджетной классификации Российской Федерации </t>
  </si>
  <si>
    <t xml:space="preserve">Аналитический код </t>
  </si>
  <si>
    <t>Сумма</t>
  </si>
  <si>
    <t>на 20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</si>
  <si>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</si>
  <si>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</si>
  <si>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</si>
  <si>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</si>
  <si>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</si>
  <si>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</si>
  <si>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</si>
  <si>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</si>
  <si>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</si>
  <si>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</si>
  <si>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</si>
  <si>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</si>
  <si>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 xml:space="preserve">Остаток средств на начало текущего финансового года </t>
  </si>
  <si>
    <t>0001</t>
  </si>
  <si>
    <t>х</t>
  </si>
  <si>
    <t xml:space="preserve">Остаток средств на конец текущего финансового года </t>
  </si>
  <si>
    <t>0002</t>
  </si>
  <si>
    <t>Доходы, всего:</t>
  </si>
  <si>
    <t>1000</t>
  </si>
  <si>
    <t>в том числе:</t>
  </si>
  <si>
    <t>1100</t>
  </si>
  <si>
    <t>120</t>
  </si>
  <si>
    <t xml:space="preserve">         доходы от собствености , всего</t>
  </si>
  <si>
    <t>1200</t>
  </si>
  <si>
    <t>130</t>
  </si>
  <si>
    <t xml:space="preserve">         доходы от оказания услуг, работ, компенсации затрат учреждений, всего:</t>
  </si>
  <si>
    <t xml:space="preserve">         доходы от оказания услуг (выполнения работ) на платной основе и от иной приносящей доход         деятельности</t>
  </si>
  <si>
    <t>1210</t>
  </si>
  <si>
    <t xml:space="preserve">субсидии на финансовое обеспечение выполнения государственного (муниципального) задания </t>
  </si>
  <si>
    <t>1220</t>
  </si>
  <si>
    <t>безвозмездные денежные поступления, всего</t>
  </si>
  <si>
    <t>1400</t>
  </si>
  <si>
    <t>150</t>
  </si>
  <si>
    <t>1410</t>
  </si>
  <si>
    <t xml:space="preserve">доходы от субсидии на иные цели </t>
  </si>
  <si>
    <t>доходы от субсидии на осуществление капитальных вложений</t>
  </si>
  <si>
    <t>1420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</si>
  <si>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</si>
  <si>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</si>
  <si>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</si>
  <si>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</si>
  <si>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</si>
  <si>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</si>
  <si>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</si>
  <si>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</si>
  <si>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 xml:space="preserve">
оплата труда</t>
  </si>
  <si>
    <t>211.85</t>
  </si>
  <si>
    <t>оплата труда</t>
  </si>
  <si>
    <t>211.22-53030-00000-00000</t>
  </si>
  <si>
    <t xml:space="preserve">начисления на выплаты по оплате труда </t>
  </si>
  <si>
    <t>2120</t>
  </si>
  <si>
    <t>119</t>
  </si>
  <si>
    <t>213</t>
  </si>
  <si>
    <t>213.82</t>
  </si>
  <si>
    <t>213.83</t>
  </si>
  <si>
    <t>213.85</t>
  </si>
  <si>
    <t>213.22-53030-00000-00000</t>
  </si>
  <si>
    <t xml:space="preserve">пособия за первые три дня временной нетрудоспособности </t>
  </si>
  <si>
    <t>266</t>
  </si>
  <si>
    <t>266.82</t>
  </si>
  <si>
    <t>266.83</t>
  </si>
  <si>
    <t>266.85</t>
  </si>
  <si>
    <t>266.22-53030-00000-00000</t>
  </si>
  <si>
    <t>ежемесячные компенсационные выплаты</t>
  </si>
  <si>
    <t>112</t>
  </si>
  <si>
    <t>2140</t>
  </si>
  <si>
    <t xml:space="preserve">             прочие выплаты, за исключением фонда оплаты труда учреждения</t>
  </si>
  <si>
    <t xml:space="preserve">  2120</t>
  </si>
  <si>
    <t>212</t>
  </si>
  <si>
    <t>прочие выплаты, за исключением фонда оплаты труда учреждения</t>
  </si>
  <si>
    <t xml:space="preserve">             компенсация коммунальных услуг педагогическим работникам</t>
  </si>
  <si>
    <t xml:space="preserve">   взносы по обязательному социальному страхованию на выплаты по оплате труда  и иные   выплаты работников учреждений, всего</t>
  </si>
  <si>
    <t>уплата налогов, сборов и иных платежей, всего</t>
  </si>
  <si>
    <t>2300</t>
  </si>
  <si>
    <t>850</t>
  </si>
  <si>
    <t xml:space="preserve">из них:
налог на имущество организаций </t>
  </si>
  <si>
    <t>2310</t>
  </si>
  <si>
    <t>851</t>
  </si>
  <si>
    <t>291.89</t>
  </si>
  <si>
    <t xml:space="preserve">
налог на имущество организаций </t>
  </si>
  <si>
    <t>291</t>
  </si>
  <si>
    <t>госпошлины, водный налог, транспортный налог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</si>
  <si>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</si>
  <si>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</si>
  <si>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</si>
  <si>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</si>
  <si>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</si>
  <si>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292</t>
  </si>
  <si>
    <t xml:space="preserve">расходы на закупку товаров, работ, услуг, всего </t>
  </si>
  <si>
    <t>2400</t>
  </si>
  <si>
    <t>в том числе:
закупку товаров, работ, услуг в целях капитального ремонта государственного (муниципального) имущества</t>
  </si>
  <si>
    <t>2410</t>
  </si>
  <si>
    <t>243</t>
  </si>
  <si>
    <t>услуги связи</t>
  </si>
  <si>
    <t>2420</t>
  </si>
  <si>
    <t>244</t>
  </si>
  <si>
    <t>221</t>
  </si>
  <si>
    <t>транспортные услуги</t>
  </si>
  <si>
    <t>коммунальные услуги</t>
  </si>
  <si>
    <t>223.04</t>
  </si>
  <si>
    <t>223.05</t>
  </si>
  <si>
    <t>223.06</t>
  </si>
  <si>
    <t>223.07</t>
  </si>
  <si>
    <t>арендная плата за пользование имуществом</t>
  </si>
  <si>
    <t>224</t>
  </si>
  <si>
    <t xml:space="preserve">             работы и услуги по содержанию имущества</t>
  </si>
  <si>
    <t>225</t>
  </si>
  <si>
    <t>2450</t>
  </si>
  <si>
    <t>225.20-50970-00000</t>
  </si>
  <si>
    <t xml:space="preserve">             прочие работы и услуги</t>
  </si>
  <si>
    <t>226</t>
  </si>
  <si>
    <t xml:space="preserve">             страхование</t>
  </si>
  <si>
    <t>227</t>
  </si>
  <si>
    <t>услуги, работы для целей капитальных вложений</t>
  </si>
  <si>
    <t>228</t>
  </si>
  <si>
    <t xml:space="preserve">                 увеличение стоимости основных средств</t>
  </si>
  <si>
    <t>310</t>
  </si>
  <si>
    <t xml:space="preserve">                 увеличение стоимости материальных запасов, всего</t>
  </si>
  <si>
    <t xml:space="preserve">                в том числе:
</t>
  </si>
  <si>
    <t xml:space="preserve">   увеличение стоимости лекарственных препаратов</t>
  </si>
  <si>
    <t>341</t>
  </si>
  <si>
    <t xml:space="preserve">   увеличение стоимости продуктов питания</t>
  </si>
  <si>
    <t>342</t>
  </si>
  <si>
    <t>342.22-53040-00000-00000</t>
  </si>
  <si>
    <t xml:space="preserve">            увеличение стоимости горюче-смазочных материалов</t>
  </si>
  <si>
    <t>343</t>
  </si>
  <si>
    <t xml:space="preserve">   увеличение стоимости строительных материалов</t>
  </si>
  <si>
    <t>344</t>
  </si>
  <si>
    <t xml:space="preserve">   увеличение стоимости мягкого инвентаря</t>
  </si>
  <si>
    <t>345</t>
  </si>
  <si>
    <t xml:space="preserve">           увеличение стоимости прочих оборотных запасов (материалов)</t>
  </si>
  <si>
    <t>346</t>
  </si>
  <si>
    <t xml:space="preserve">           увеличение стоимости материальных запасов для целей капитальных вложений</t>
  </si>
  <si>
    <t xml:space="preserve">           увеличение стоимости прочих материальных запасов однократного применения</t>
  </si>
  <si>
    <t>349</t>
  </si>
  <si>
    <t>закупка энергетических ресурсов коммунальные услуги, всего</t>
  </si>
  <si>
    <t>2430</t>
  </si>
  <si>
    <t>247</t>
  </si>
  <si>
    <t>закупка энергетических ресурсов коммунальные услуги</t>
  </si>
  <si>
    <t>223.01</t>
  </si>
  <si>
    <t>223.03</t>
  </si>
  <si>
    <t xml:space="preserve">Раздел 2. Сведения по выплатам на закупки товаров, работ, услуг </t>
  </si>
  <si>
    <t>№
п/п</t>
  </si>
  <si>
    <t>Коды
строк</t>
  </si>
  <si>
    <t>Год
начала закупки</t>
  </si>
  <si>
    <t>Код по бюджетной классификации РФ</t>
  </si>
  <si>
    <t>Уникальный 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</si>
  <si>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</si>
  <si>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</si>
  <si>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</si>
  <si>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</si>
  <si>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</si>
  <si>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11</t>
    </r>
  </si>
  <si>
    <t>26000</t>
  </si>
  <si>
    <t>0000000000</t>
  </si>
  <si>
    <t>1.1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</si>
  <si>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</t>
  </si>
  <si>
    <t>26100</t>
  </si>
  <si>
    <t>1.2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</si>
  <si>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</t>
  </si>
  <si>
    <t>26200</t>
  </si>
  <si>
    <t>1.3</t>
  </si>
  <si>
    <t xml:space="preserve">по контрактам (договорам), заключенным до начала текущего финансового года с учетом требований Федерального закона № 44-ФЗ </t>
  </si>
  <si>
    <t>26300</t>
  </si>
  <si>
    <t>1.3.1</t>
  </si>
  <si>
    <t xml:space="preserve">   в том числе:                                                                                                                                                                                                   в соответствии с Федеральным законом № 44-ФЗ</t>
  </si>
  <si>
    <t>26310</t>
  </si>
  <si>
    <t xml:space="preserve">    из них </t>
  </si>
  <si>
    <t>26310.1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</si>
  <si>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</si>
  <si>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</si>
  <si>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</si>
  <si>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</si>
  <si>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</si>
  <si>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</si>
  <si>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</si>
  <si>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</si>
  <si>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</si>
  <si>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</si>
  <si>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</si>
  <si>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</si>
  <si>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</si>
  <si>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</si>
  <si>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26421.1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</si>
  <si>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</si>
  <si>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</si>
  <si>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</si>
  <si>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26430.1</t>
  </si>
  <si>
    <t>1.4.5</t>
  </si>
  <si>
    <t>за счет оказания  услуг на платной основе</t>
  </si>
  <si>
    <t>26450</t>
  </si>
  <si>
    <t>1.4.5.1</t>
  </si>
  <si>
    <t>26451</t>
  </si>
  <si>
    <t>26451.1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</si>
  <si>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</si>
  <si>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</si>
  <si>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</si>
  <si>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</si>
  <si>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Главный бухгалтер</t>
  </si>
  <si>
    <t>О.И. Котегова</t>
  </si>
  <si>
    <t>(должность)</t>
  </si>
  <si>
    <t>Исполнитель</t>
  </si>
  <si>
    <t>бухгалтер 1 категории</t>
  </si>
  <si>
    <t>С.Н.Бузмакова</t>
  </si>
  <si>
    <t>2-13-64</t>
  </si>
  <si>
    <t>(фамилия, инициалы)</t>
  </si>
  <si>
    <t>(телефон)</t>
  </si>
  <si>
    <t>СОГЛАСОВАНО</t>
  </si>
  <si>
    <t>Начальник Управления образования</t>
  </si>
  <si>
    <t>(наименование должности уполномоченного лица органа-учредителя)</t>
  </si>
  <si>
    <t>Ю.В. Некрасова</t>
  </si>
  <si>
    <t>План финансово-хозяйственной деятельности на 2023 г.</t>
  </si>
  <si>
    <t>30</t>
  </si>
  <si>
    <t>декабря</t>
  </si>
  <si>
    <t>30.12.2022</t>
  </si>
  <si>
    <t>22</t>
  </si>
  <si>
    <t>211.86</t>
  </si>
  <si>
    <t>211.87</t>
  </si>
  <si>
    <t>266.86</t>
  </si>
  <si>
    <t>266.87</t>
  </si>
  <si>
    <t>212.88</t>
  </si>
  <si>
    <t>226.88</t>
  </si>
  <si>
    <t>213.86</t>
  </si>
  <si>
    <t>213.87</t>
  </si>
  <si>
    <t>222</t>
  </si>
  <si>
    <t>225.88</t>
  </si>
  <si>
    <t>310.88</t>
  </si>
  <si>
    <t>342.09</t>
  </si>
  <si>
    <t>346.88</t>
  </si>
  <si>
    <t>343.88</t>
  </si>
  <si>
    <t>349.88</t>
  </si>
  <si>
    <t>Заведующий</t>
  </si>
  <si>
    <t>(наименование органа - учредителя (учреждения)</t>
  </si>
  <si>
    <t>МБДОУ детский сад "Улыбка" с. Бисерово</t>
  </si>
  <si>
    <t>Л.В. Бисерова</t>
  </si>
  <si>
    <t>Муниципальное  бюджетное дошкольное образовательное учреждение детский сад "Улыбка" с. Бисерово Афанасьевского района Кировской области</t>
  </si>
  <si>
    <t>31</t>
  </si>
  <si>
    <t>марта</t>
  </si>
  <si>
    <t>31.03.2023</t>
  </si>
  <si>
    <t>21</t>
  </si>
  <si>
    <t>июня</t>
  </si>
  <si>
    <t>Бухгалтер 1 категории</t>
  </si>
  <si>
    <t>Зам. главного бухгалтера</t>
  </si>
  <si>
    <t>Е.М. Макарова</t>
  </si>
  <si>
    <t>21.06.2023</t>
  </si>
  <si>
    <t>Муниципальное  бюджетное дошкольное образовательное учреждение детский сад "Улыбка" с. Бисерово Афанасьевского муниципального округа Кировской области</t>
  </si>
  <si>
    <t>11</t>
  </si>
  <si>
    <t>июля</t>
  </si>
  <si>
    <t>Н.В. Некрасова</t>
  </si>
  <si>
    <t>Зам. начальника Управления образования</t>
  </si>
  <si>
    <t>11.07.2023</t>
  </si>
  <si>
    <t>августа</t>
  </si>
  <si>
    <t>23.08.2023</t>
  </si>
  <si>
    <t>10</t>
  </si>
  <si>
    <t>октября</t>
  </si>
  <si>
    <t>10.10.2023</t>
  </si>
  <si>
    <t>18</t>
  </si>
  <si>
    <t>18.10.2023</t>
  </si>
  <si>
    <t>09</t>
  </si>
  <si>
    <t>ноября</t>
  </si>
  <si>
    <t>09.11.2023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</si>
</sst>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vertAlign val="super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Arial Cyr"/>
      <charset val="204"/>
    </font>
    <font>
      <u/>
      <sz val="8"/>
      <name val="Times New Roman"/>
      <family val="1"/>
      <charset val="204"/>
    </font>
    <font>
      <u/>
      <sz val="6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indent="2"/>
    </xf>
    <xf numFmtId="0" fontId="1" fillId="0" borderId="11" xfId="0" applyNumberFormat="1" applyFont="1" applyBorder="1" applyAlignment="1">
      <alignment horizontal="left" indent="3"/>
    </xf>
    <xf numFmtId="49" fontId="1" fillId="0" borderId="11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top"/>
    </xf>
    <xf numFmtId="0" fontId="1" fillId="0" borderId="39" xfId="0" applyNumberFormat="1" applyFont="1" applyBorder="1" applyAlignment="1">
      <alignment horizontal="left"/>
    </xf>
    <xf numFmtId="0" fontId="1" fillId="0" borderId="40" xfId="0" applyNumberFormat="1" applyFont="1" applyBorder="1" applyAlignment="1">
      <alignment horizontal="left"/>
    </xf>
    <xf numFmtId="0" fontId="4" fillId="0" borderId="41" xfId="0" applyNumberFormat="1" applyFont="1" applyBorder="1" applyAlignment="1">
      <alignment horizontal="center" vertical="top"/>
    </xf>
    <xf numFmtId="0" fontId="4" fillId="0" borderId="42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indent="3"/>
    </xf>
    <xf numFmtId="49" fontId="1" fillId="0" borderId="35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indent="3"/>
    </xf>
    <xf numFmtId="49" fontId="1" fillId="0" borderId="35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right"/>
    </xf>
    <xf numFmtId="49" fontId="1" fillId="0" borderId="35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indent="3"/>
    </xf>
    <xf numFmtId="0" fontId="1" fillId="0" borderId="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indent="3"/>
    </xf>
    <xf numFmtId="49" fontId="1" fillId="0" borderId="35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right"/>
    </xf>
    <xf numFmtId="49" fontId="1" fillId="0" borderId="35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indent="3"/>
    </xf>
    <xf numFmtId="0" fontId="1" fillId="0" borderId="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indent="3"/>
    </xf>
    <xf numFmtId="49" fontId="1" fillId="0" borderId="35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right"/>
    </xf>
    <xf numFmtId="49" fontId="1" fillId="0" borderId="35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indent="3"/>
    </xf>
    <xf numFmtId="0" fontId="1" fillId="0" borderId="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left" wrapText="1" indent="3"/>
    </xf>
    <xf numFmtId="0" fontId="1" fillId="0" borderId="11" xfId="0" applyNumberFormat="1" applyFont="1" applyBorder="1" applyAlignment="1">
      <alignment horizontal="left" wrapText="1" indent="3"/>
    </xf>
    <xf numFmtId="0" fontId="1" fillId="0" borderId="12" xfId="0" applyNumberFormat="1" applyFont="1" applyBorder="1" applyAlignment="1">
      <alignment horizontal="left" wrapText="1" indent="3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center" vertical="top"/>
    </xf>
    <xf numFmtId="49" fontId="1" fillId="0" borderId="14" xfId="0" applyNumberFormat="1" applyFont="1" applyBorder="1" applyAlignment="1">
      <alignment horizontal="center" vertical="top"/>
    </xf>
    <xf numFmtId="49" fontId="1" fillId="0" borderId="21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left" indent="2"/>
    </xf>
    <xf numFmtId="0" fontId="1" fillId="0" borderId="2" xfId="0" applyNumberFormat="1" applyFont="1" applyBorder="1" applyAlignment="1">
      <alignment horizontal="left" indent="2"/>
    </xf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/>
    </xf>
    <xf numFmtId="4" fontId="6" fillId="0" borderId="29" xfId="0" applyNumberFormat="1" applyFont="1" applyBorder="1" applyAlignment="1">
      <alignment horizontal="center"/>
    </xf>
    <xf numFmtId="4" fontId="7" fillId="2" borderId="16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left"/>
    </xf>
    <xf numFmtId="0" fontId="6" fillId="0" borderId="11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1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30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left" indent="3"/>
    </xf>
    <xf numFmtId="4" fontId="1" fillId="0" borderId="16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left" indent="3"/>
    </xf>
    <xf numFmtId="0" fontId="1" fillId="0" borderId="1" xfId="0" applyNumberFormat="1" applyFont="1" applyBorder="1" applyAlignment="1">
      <alignment horizontal="left" indent="3"/>
    </xf>
    <xf numFmtId="0" fontId="1" fillId="0" borderId="30" xfId="0" applyNumberFormat="1" applyFont="1" applyBorder="1" applyAlignment="1">
      <alignment horizontal="left" indent="3"/>
    </xf>
    <xf numFmtId="0" fontId="1" fillId="0" borderId="18" xfId="0" applyNumberFormat="1" applyFont="1" applyBorder="1" applyAlignment="1">
      <alignment horizontal="left" wrapText="1" indent="3"/>
    </xf>
    <xf numFmtId="4" fontId="6" fillId="0" borderId="16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left" indent="3"/>
    </xf>
    <xf numFmtId="0" fontId="1" fillId="0" borderId="2" xfId="0" applyNumberFormat="1" applyFont="1" applyBorder="1" applyAlignment="1">
      <alignment horizontal="left" indent="3"/>
    </xf>
    <xf numFmtId="0" fontId="1" fillId="0" borderId="18" xfId="0" applyNumberFormat="1" applyFont="1" applyBorder="1" applyAlignment="1">
      <alignment horizontal="left" wrapText="1" indent="1"/>
    </xf>
    <xf numFmtId="0" fontId="1" fillId="0" borderId="1" xfId="0" applyNumberFormat="1" applyFont="1" applyBorder="1" applyAlignment="1">
      <alignment horizontal="left" indent="1"/>
    </xf>
    <xf numFmtId="0" fontId="1" fillId="0" borderId="30" xfId="0" applyNumberFormat="1" applyFont="1" applyBorder="1" applyAlignment="1">
      <alignment horizontal="left" indent="1"/>
    </xf>
    <xf numFmtId="4" fontId="6" fillId="2" borderId="16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0" fontId="1" fillId="0" borderId="16" xfId="0" applyNumberFormat="1" applyFont="1" applyBorder="1" applyAlignment="1">
      <alignment horizontal="left" wrapText="1" indent="2"/>
    </xf>
    <xf numFmtId="0" fontId="1" fillId="0" borderId="11" xfId="0" applyNumberFormat="1" applyFont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6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6" xfId="0" applyNumberFormat="1" applyFont="1" applyBorder="1" applyAlignment="1">
      <alignment wrapText="1"/>
    </xf>
    <xf numFmtId="0" fontId="1" fillId="0" borderId="11" xfId="0" applyNumberFormat="1" applyFont="1" applyBorder="1" applyAlignment="1"/>
    <xf numFmtId="0" fontId="1" fillId="0" borderId="12" xfId="0" applyNumberFormat="1" applyFont="1" applyBorder="1" applyAlignment="1"/>
    <xf numFmtId="0" fontId="1" fillId="0" borderId="16" xfId="0" applyNumberFormat="1" applyFont="1" applyBorder="1" applyAlignment="1">
      <alignment horizontal="left" wrapText="1" indent="1"/>
    </xf>
    <xf numFmtId="0" fontId="1" fillId="0" borderId="11" xfId="0" applyNumberFormat="1" applyFont="1" applyBorder="1" applyAlignment="1">
      <alignment horizontal="left" indent="1"/>
    </xf>
    <xf numFmtId="4" fontId="1" fillId="2" borderId="16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left"/>
    </xf>
    <xf numFmtId="0" fontId="1" fillId="0" borderId="25" xfId="0" applyNumberFormat="1" applyFont="1" applyBorder="1" applyAlignment="1">
      <alignment horizontal="left"/>
    </xf>
    <xf numFmtId="0" fontId="1" fillId="0" borderId="12" xfId="0" applyNumberFormat="1" applyFont="1" applyBorder="1" applyAlignment="1">
      <alignment horizontal="left"/>
    </xf>
    <xf numFmtId="4" fontId="6" fillId="3" borderId="16" xfId="0" applyNumberFormat="1" applyFont="1" applyFill="1" applyBorder="1" applyAlignment="1">
      <alignment horizontal="center"/>
    </xf>
    <xf numFmtId="4" fontId="6" fillId="3" borderId="11" xfId="0" applyNumberFormat="1" applyFont="1" applyFill="1" applyBorder="1" applyAlignment="1">
      <alignment horizontal="center"/>
    </xf>
    <xf numFmtId="4" fontId="6" fillId="3" borderId="17" xfId="0" applyNumberFormat="1" applyFont="1" applyFill="1" applyBorder="1" applyAlignment="1">
      <alignment horizontal="center"/>
    </xf>
    <xf numFmtId="0" fontId="1" fillId="0" borderId="16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/>
    </xf>
    <xf numFmtId="0" fontId="1" fillId="0" borderId="12" xfId="0" applyNumberFormat="1" applyFont="1" applyBorder="1" applyAlignment="1">
      <alignment horizontal="left" vertical="top"/>
    </xf>
    <xf numFmtId="0" fontId="1" fillId="0" borderId="35" xfId="0" applyNumberFormat="1" applyFont="1" applyBorder="1" applyAlignment="1">
      <alignment horizontal="left" wrapText="1"/>
    </xf>
    <xf numFmtId="49" fontId="1" fillId="0" borderId="35" xfId="0" applyNumberFormat="1" applyFont="1" applyBorder="1" applyAlignment="1">
      <alignment horizontal="center"/>
    </xf>
    <xf numFmtId="4" fontId="1" fillId="0" borderId="35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4" fontId="6" fillId="0" borderId="23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left" wrapText="1" indent="4"/>
    </xf>
    <xf numFmtId="0" fontId="1" fillId="0" borderId="11" xfId="0" applyNumberFormat="1" applyFont="1" applyBorder="1" applyAlignment="1">
      <alignment horizontal="left" indent="4"/>
    </xf>
    <xf numFmtId="0" fontId="1" fillId="0" borderId="12" xfId="0" applyNumberFormat="1" applyFont="1" applyBorder="1" applyAlignment="1">
      <alignment horizontal="left" indent="4"/>
    </xf>
    <xf numFmtId="0" fontId="1" fillId="0" borderId="0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2" fillId="0" borderId="1" xfId="0" applyFont="1" applyBorder="1"/>
    <xf numFmtId="0" fontId="13" fillId="0" borderId="1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E113"/>
  <sheetViews>
    <sheetView view="pageBreakPreview" zoomScale="110" zoomScaleSheetLayoutView="100" workbookViewId="0">
      <selection activeCell="DF28" sqref="DF28:DR28"/>
    </sheetView>
  </sheetViews>
  <sheetFormatPr defaultColWidth="0.85546875" defaultRowHeight="11.25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69" width="0.85546875" style="1"/>
    <col min="70" max="70" width="0.85546875" style="1" customWidth="1"/>
    <col min="71" max="72" width="0.85546875" style="1"/>
    <col min="73" max="73" width="0.7109375" style="1" customWidth="1"/>
    <col min="74" max="75" width="0.85546875" style="1" hidden="1" customWidth="1"/>
    <col min="76" max="80" width="0.85546875" style="1"/>
    <col min="81" max="81" width="0.85546875" style="1" customWidth="1"/>
    <col min="82" max="83" width="0.85546875" style="1" hidden="1" customWidth="1"/>
    <col min="84" max="84" width="0.85546875" style="1"/>
    <col min="85" max="85" width="1.28515625" style="1" customWidth="1"/>
    <col min="86" max="90" width="0.85546875" style="1"/>
    <col min="91" max="91" width="2" style="1" customWidth="1"/>
    <col min="92" max="92" width="0.5703125" style="1" customWidth="1"/>
    <col min="93" max="93" width="0.7109375" style="1" hidden="1" customWidth="1"/>
    <col min="94" max="95" width="0.85546875" style="1" hidden="1" customWidth="1"/>
    <col min="96" max="96" width="0.5703125" style="1" customWidth="1"/>
    <col min="97" max="108" width="0.85546875" style="1"/>
    <col min="109" max="109" width="6.42578125" style="1" customWidth="1"/>
    <col min="110" max="121" width="0.85546875" style="1"/>
    <col min="122" max="122" width="1.7109375" style="1" customWidth="1"/>
    <col min="123" max="134" width="0.85546875" style="1"/>
    <col min="135" max="135" width="2.140625" style="1" customWidth="1"/>
    <col min="136" max="147" width="0.85546875" style="1"/>
    <col min="148" max="148" width="1.7109375" style="1" customWidth="1"/>
    <col min="149" max="16384" width="0.85546875" style="1"/>
  </cols>
  <sheetData>
    <row r="1" spans="1:161" ht="18" customHeight="1"/>
    <row r="2" spans="1:161" s="2" customFormat="1" ht="12">
      <c r="DW2" s="126" t="s">
        <v>0</v>
      </c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</row>
    <row r="3" spans="1:161" s="2" customFormat="1">
      <c r="DW3" s="127" t="s">
        <v>267</v>
      </c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</row>
    <row r="4" spans="1:161" s="3" customFormat="1" ht="8.25">
      <c r="DW4" s="108" t="s">
        <v>1</v>
      </c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</row>
    <row r="5" spans="1:161" s="2" customFormat="1">
      <c r="DW5" s="127" t="s">
        <v>269</v>
      </c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</row>
    <row r="6" spans="1:161" s="3" customFormat="1" ht="8.25">
      <c r="DW6" s="108" t="s">
        <v>268</v>
      </c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2" customFormat="1"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L7" s="127" t="s">
        <v>270</v>
      </c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</row>
    <row r="8" spans="1:161" s="3" customFormat="1" ht="8.25">
      <c r="DW8" s="108" t="s">
        <v>2</v>
      </c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L8" s="108" t="s">
        <v>3</v>
      </c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</row>
    <row r="9" spans="1:161" s="2" customFormat="1" ht="12">
      <c r="DW9" s="109" t="s">
        <v>4</v>
      </c>
      <c r="DX9" s="109"/>
      <c r="DY9" s="110" t="s">
        <v>248</v>
      </c>
      <c r="DZ9" s="110"/>
      <c r="EA9" s="110"/>
      <c r="EB9" s="111" t="s">
        <v>4</v>
      </c>
      <c r="EC9" s="111"/>
      <c r="EE9" s="110" t="s">
        <v>249</v>
      </c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2">
        <v>20</v>
      </c>
      <c r="EU9" s="112"/>
      <c r="EV9" s="112"/>
      <c r="EW9" s="113" t="s">
        <v>251</v>
      </c>
      <c r="EX9" s="113"/>
      <c r="EY9" s="113"/>
      <c r="EZ9" s="4" t="s">
        <v>6</v>
      </c>
      <c r="FA9" s="4"/>
    </row>
    <row r="11" spans="1:161" s="5" customFormat="1" ht="12.75" customHeight="1">
      <c r="AY11" s="119" t="s">
        <v>247</v>
      </c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6"/>
      <c r="DE11" s="6"/>
    </row>
    <row r="12" spans="1:161" s="5" customFormat="1" ht="12">
      <c r="AY12" s="120" t="s">
        <v>7</v>
      </c>
      <c r="AZ12" s="120"/>
      <c r="BA12" s="120"/>
      <c r="BB12" s="120"/>
      <c r="BC12" s="120"/>
      <c r="BD12" s="120"/>
      <c r="BE12" s="120"/>
      <c r="BF12" s="121" t="s">
        <v>5</v>
      </c>
      <c r="BG12" s="121"/>
      <c r="BH12" s="121"/>
      <c r="BI12" s="120" t="s">
        <v>8</v>
      </c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1" t="s">
        <v>9</v>
      </c>
      <c r="CF12" s="121"/>
      <c r="CG12" s="121"/>
      <c r="CH12" s="120" t="s">
        <v>10</v>
      </c>
      <c r="CI12" s="120"/>
      <c r="CJ12" s="120"/>
      <c r="CK12" s="120"/>
      <c r="CL12" s="120"/>
      <c r="CM12" s="121" t="s">
        <v>11</v>
      </c>
      <c r="CN12" s="121"/>
      <c r="CO12" s="121"/>
      <c r="CP12" s="122" t="s">
        <v>12</v>
      </c>
      <c r="CQ12" s="122"/>
      <c r="CR12" s="122"/>
      <c r="CS12" s="122"/>
      <c r="CT12" s="122"/>
      <c r="CU12" s="122"/>
      <c r="CV12" s="122"/>
      <c r="CW12" s="122"/>
      <c r="CX12" s="122"/>
      <c r="ES12" s="129" t="s">
        <v>13</v>
      </c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1"/>
    </row>
    <row r="13" spans="1:161" ht="12" thickBot="1">
      <c r="ES13" s="132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4"/>
    </row>
    <row r="14" spans="1:161" ht="12.75" customHeight="1">
      <c r="BG14" s="112" t="s">
        <v>14</v>
      </c>
      <c r="BH14" s="112"/>
      <c r="BI14" s="112"/>
      <c r="BJ14" s="112"/>
      <c r="BK14" s="110" t="s">
        <v>248</v>
      </c>
      <c r="BL14" s="110"/>
      <c r="BM14" s="110"/>
      <c r="BN14" s="114" t="s">
        <v>4</v>
      </c>
      <c r="BO14" s="114"/>
      <c r="BQ14" s="110" t="s">
        <v>249</v>
      </c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2">
        <v>20</v>
      </c>
      <c r="CG14" s="112"/>
      <c r="CH14" s="112"/>
      <c r="CI14" s="113" t="s">
        <v>251</v>
      </c>
      <c r="CJ14" s="113"/>
      <c r="CK14" s="113"/>
      <c r="CL14" s="4" t="s">
        <v>6</v>
      </c>
      <c r="CM14" s="4"/>
      <c r="EQ14" s="8" t="s">
        <v>15</v>
      </c>
      <c r="ES14" s="95" t="s">
        <v>250</v>
      </c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135"/>
    </row>
    <row r="15" spans="1:161" ht="18" customHeight="1">
      <c r="A15" s="114" t="s">
        <v>16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EQ15" s="8" t="s">
        <v>17</v>
      </c>
      <c r="ES15" s="115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7"/>
    </row>
    <row r="16" spans="1:161" ht="11.25" customHeight="1">
      <c r="A16" s="1" t="s">
        <v>18</v>
      </c>
      <c r="AB16" s="118" t="s">
        <v>19</v>
      </c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EQ16" s="8" t="s">
        <v>20</v>
      </c>
      <c r="ES16" s="115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7"/>
    </row>
    <row r="17" spans="1:161">
      <c r="EQ17" s="8" t="s">
        <v>17</v>
      </c>
      <c r="ES17" s="115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7"/>
    </row>
    <row r="18" spans="1:161">
      <c r="EQ18" s="8" t="s">
        <v>21</v>
      </c>
      <c r="ES18" s="115" t="s">
        <v>22</v>
      </c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7"/>
    </row>
    <row r="19" spans="1:161">
      <c r="A19" s="1" t="s">
        <v>23</v>
      </c>
      <c r="K19" s="127" t="s">
        <v>271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21"/>
      <c r="DV19" s="21"/>
      <c r="DW19" s="21"/>
      <c r="DX19" s="21"/>
      <c r="DY19" s="21"/>
      <c r="EQ19" s="8" t="s">
        <v>24</v>
      </c>
      <c r="ES19" s="115" t="s">
        <v>25</v>
      </c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7"/>
    </row>
    <row r="20" spans="1:161" ht="18" customHeight="1" thickBot="1">
      <c r="A20" s="1" t="s">
        <v>26</v>
      </c>
      <c r="EQ20" s="8" t="s">
        <v>27</v>
      </c>
      <c r="ES20" s="136" t="s">
        <v>28</v>
      </c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8"/>
    </row>
    <row r="22" spans="1:161" s="9" customFormat="1" ht="10.5">
      <c r="A22" s="144" t="s">
        <v>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</row>
    <row r="24" spans="1:161">
      <c r="A24" s="129" t="s">
        <v>30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1"/>
      <c r="BX24" s="148" t="s">
        <v>31</v>
      </c>
      <c r="BY24" s="149"/>
      <c r="BZ24" s="149"/>
      <c r="CA24" s="149"/>
      <c r="CB24" s="149"/>
      <c r="CC24" s="149"/>
      <c r="CD24" s="149"/>
      <c r="CE24" s="150"/>
      <c r="CF24" s="148" t="s">
        <v>32</v>
      </c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50"/>
      <c r="CS24" s="148" t="s">
        <v>33</v>
      </c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50"/>
      <c r="DF24" s="157" t="s">
        <v>34</v>
      </c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9"/>
    </row>
    <row r="25" spans="1:161" ht="11.25" customHeight="1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4"/>
      <c r="BX25" s="151"/>
      <c r="BY25" s="152"/>
      <c r="BZ25" s="152"/>
      <c r="CA25" s="152"/>
      <c r="CB25" s="152"/>
      <c r="CC25" s="152"/>
      <c r="CD25" s="152"/>
      <c r="CE25" s="153"/>
      <c r="CF25" s="151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3"/>
      <c r="CS25" s="151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3"/>
      <c r="DF25" s="123" t="s">
        <v>35</v>
      </c>
      <c r="DG25" s="124"/>
      <c r="DH25" s="124"/>
      <c r="DI25" s="124"/>
      <c r="DJ25" s="124"/>
      <c r="DK25" s="124"/>
      <c r="DL25" s="125" t="s">
        <v>5</v>
      </c>
      <c r="DM25" s="125"/>
      <c r="DN25" s="125"/>
      <c r="DO25" s="139" t="s">
        <v>6</v>
      </c>
      <c r="DP25" s="139"/>
      <c r="DQ25" s="139"/>
      <c r="DR25" s="140"/>
      <c r="DS25" s="123" t="s">
        <v>35</v>
      </c>
      <c r="DT25" s="124"/>
      <c r="DU25" s="124"/>
      <c r="DV25" s="124"/>
      <c r="DW25" s="124"/>
      <c r="DX25" s="124"/>
      <c r="DY25" s="125" t="s">
        <v>9</v>
      </c>
      <c r="DZ25" s="125"/>
      <c r="EA25" s="125"/>
      <c r="EB25" s="139" t="s">
        <v>6</v>
      </c>
      <c r="EC25" s="139"/>
      <c r="ED25" s="139"/>
      <c r="EE25" s="140"/>
      <c r="EF25" s="123" t="s">
        <v>35</v>
      </c>
      <c r="EG25" s="124"/>
      <c r="EH25" s="124"/>
      <c r="EI25" s="124"/>
      <c r="EJ25" s="124"/>
      <c r="EK25" s="124"/>
      <c r="EL25" s="125" t="s">
        <v>11</v>
      </c>
      <c r="EM25" s="125"/>
      <c r="EN25" s="125"/>
      <c r="EO25" s="139" t="s">
        <v>6</v>
      </c>
      <c r="EP25" s="139"/>
      <c r="EQ25" s="139"/>
      <c r="ER25" s="140"/>
      <c r="ES25" s="148" t="s">
        <v>36</v>
      </c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50"/>
    </row>
    <row r="26" spans="1:161" ht="39" customHeigh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7"/>
      <c r="BX26" s="154"/>
      <c r="BY26" s="155"/>
      <c r="BZ26" s="155"/>
      <c r="CA26" s="155"/>
      <c r="CB26" s="155"/>
      <c r="CC26" s="155"/>
      <c r="CD26" s="155"/>
      <c r="CE26" s="156"/>
      <c r="CF26" s="154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6"/>
      <c r="CS26" s="154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6"/>
      <c r="DF26" s="160" t="s">
        <v>37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2"/>
      <c r="DS26" s="160" t="s">
        <v>38</v>
      </c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2"/>
      <c r="EF26" s="160" t="s">
        <v>39</v>
      </c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2"/>
      <c r="ES26" s="154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6"/>
    </row>
    <row r="27" spans="1:161" ht="12" thickBot="1">
      <c r="A27" s="166" t="s">
        <v>40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8"/>
      <c r="BX27" s="169" t="s">
        <v>41</v>
      </c>
      <c r="BY27" s="170"/>
      <c r="BZ27" s="170"/>
      <c r="CA27" s="170"/>
      <c r="CB27" s="170"/>
      <c r="CC27" s="170"/>
      <c r="CD27" s="170"/>
      <c r="CE27" s="171"/>
      <c r="CF27" s="169" t="s">
        <v>42</v>
      </c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1"/>
      <c r="CS27" s="169" t="s">
        <v>43</v>
      </c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1"/>
      <c r="DF27" s="141" t="s">
        <v>44</v>
      </c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3"/>
      <c r="DS27" s="141" t="s">
        <v>45</v>
      </c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3"/>
      <c r="EF27" s="141" t="s">
        <v>46</v>
      </c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3"/>
      <c r="ES27" s="141" t="s">
        <v>47</v>
      </c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3"/>
    </row>
    <row r="28" spans="1:161" ht="12.75" customHeight="1">
      <c r="A28" s="163" t="s">
        <v>48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95" t="s">
        <v>49</v>
      </c>
      <c r="BY28" s="96"/>
      <c r="BZ28" s="96"/>
      <c r="CA28" s="96"/>
      <c r="CB28" s="96"/>
      <c r="CC28" s="96"/>
      <c r="CD28" s="96"/>
      <c r="CE28" s="97"/>
      <c r="CF28" s="101" t="s">
        <v>50</v>
      </c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7"/>
      <c r="CS28" s="101" t="s">
        <v>50</v>
      </c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7"/>
      <c r="DF28" s="105">
        <v>75694.509999999995</v>
      </c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65"/>
      <c r="DS28" s="105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65"/>
      <c r="EF28" s="105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65"/>
      <c r="ES28" s="105" t="s">
        <v>50</v>
      </c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7"/>
    </row>
    <row r="29" spans="1:161" ht="12.75" customHeight="1">
      <c r="A29" s="163" t="s">
        <v>51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15" t="s">
        <v>52</v>
      </c>
      <c r="BY29" s="116"/>
      <c r="BZ29" s="116"/>
      <c r="CA29" s="116"/>
      <c r="CB29" s="116"/>
      <c r="CC29" s="116"/>
      <c r="CD29" s="116"/>
      <c r="CE29" s="172"/>
      <c r="CF29" s="173" t="s">
        <v>50</v>
      </c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72"/>
      <c r="CS29" s="173" t="s">
        <v>50</v>
      </c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72"/>
      <c r="DF29" s="174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6"/>
      <c r="DS29" s="17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6"/>
      <c r="EF29" s="174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6"/>
      <c r="ES29" s="174" t="s">
        <v>50</v>
      </c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7"/>
    </row>
    <row r="30" spans="1:161" ht="12.75">
      <c r="A30" s="214" t="s">
        <v>53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6" t="s">
        <v>54</v>
      </c>
      <c r="BY30" s="217"/>
      <c r="BZ30" s="217"/>
      <c r="CA30" s="217"/>
      <c r="CB30" s="217"/>
      <c r="CC30" s="217"/>
      <c r="CD30" s="217"/>
      <c r="CE30" s="218"/>
      <c r="CF30" s="219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8"/>
      <c r="CS30" s="173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72"/>
      <c r="DF30" s="198">
        <f>DF33+DF37</f>
        <v>10001749.369999999</v>
      </c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200"/>
      <c r="DS30" s="198">
        <f>DS33+DS37</f>
        <v>10045884.369999999</v>
      </c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200"/>
      <c r="EF30" s="198">
        <f>EF33+EF37</f>
        <v>10049884.369999999</v>
      </c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200"/>
      <c r="ES30" s="174" t="s">
        <v>50</v>
      </c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7"/>
    </row>
    <row r="31" spans="1:161" ht="8.25" customHeight="1">
      <c r="A31" s="178" t="s">
        <v>55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201" t="s">
        <v>56</v>
      </c>
      <c r="BY31" s="181"/>
      <c r="BZ31" s="181"/>
      <c r="CA31" s="181"/>
      <c r="CB31" s="181"/>
      <c r="CC31" s="181"/>
      <c r="CD31" s="181"/>
      <c r="CE31" s="182"/>
      <c r="CF31" s="180" t="s">
        <v>57</v>
      </c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2"/>
      <c r="CS31" s="180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2"/>
      <c r="DF31" s="203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5"/>
      <c r="DS31" s="203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5"/>
      <c r="EF31" s="203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5"/>
      <c r="ES31" s="209" t="s">
        <v>50</v>
      </c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1"/>
    </row>
    <row r="32" spans="1:161" ht="10.5" customHeight="1" thickBot="1">
      <c r="A32" s="114" t="s">
        <v>58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0"/>
      <c r="BW32" s="10"/>
      <c r="BX32" s="202"/>
      <c r="BY32" s="184"/>
      <c r="BZ32" s="184"/>
      <c r="CA32" s="184"/>
      <c r="CB32" s="184"/>
      <c r="CC32" s="184"/>
      <c r="CD32" s="184"/>
      <c r="CE32" s="185"/>
      <c r="CF32" s="189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1"/>
      <c r="CS32" s="183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5"/>
      <c r="DF32" s="206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8"/>
      <c r="DS32" s="206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8"/>
      <c r="EF32" s="206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8"/>
      <c r="ES32" s="212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213"/>
    </row>
    <row r="33" spans="1:161" ht="12.75" customHeight="1">
      <c r="A33" s="178" t="s">
        <v>55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80" t="s">
        <v>59</v>
      </c>
      <c r="BY33" s="181"/>
      <c r="BZ33" s="181"/>
      <c r="CA33" s="181"/>
      <c r="CB33" s="181"/>
      <c r="CC33" s="181"/>
      <c r="CD33" s="181"/>
      <c r="CE33" s="182"/>
      <c r="CF33" s="186" t="s">
        <v>60</v>
      </c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8"/>
      <c r="CS33" s="180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2"/>
      <c r="DF33" s="192">
        <f>DF35+DF36</f>
        <v>9750249.3699999992</v>
      </c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4"/>
      <c r="DS33" s="192">
        <f>DS35+DS36</f>
        <v>9748384.3699999992</v>
      </c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4"/>
      <c r="EF33" s="192">
        <f>EF35+EF36</f>
        <v>9748384.3699999992</v>
      </c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4"/>
      <c r="ES33" s="209" t="s">
        <v>50</v>
      </c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1"/>
    </row>
    <row r="34" spans="1:161" ht="14.25" customHeight="1" thickBot="1">
      <c r="A34" s="223" t="s">
        <v>61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10"/>
      <c r="BW34" s="10"/>
      <c r="BX34" s="183"/>
      <c r="BY34" s="184"/>
      <c r="BZ34" s="184"/>
      <c r="CA34" s="184"/>
      <c r="CB34" s="184"/>
      <c r="CC34" s="184"/>
      <c r="CD34" s="184"/>
      <c r="CE34" s="185"/>
      <c r="CF34" s="189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1"/>
      <c r="CS34" s="189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1"/>
      <c r="DF34" s="195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7"/>
      <c r="DS34" s="195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7"/>
      <c r="EF34" s="195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7"/>
      <c r="ES34" s="220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2"/>
    </row>
    <row r="35" spans="1:161" ht="21" customHeight="1">
      <c r="A35" s="224" t="s">
        <v>62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6"/>
      <c r="BX35" s="202" t="s">
        <v>63</v>
      </c>
      <c r="BY35" s="184"/>
      <c r="BZ35" s="184"/>
      <c r="CA35" s="184"/>
      <c r="CB35" s="184"/>
      <c r="CC35" s="184"/>
      <c r="CD35" s="184"/>
      <c r="CE35" s="185"/>
      <c r="CF35" s="101" t="s">
        <v>60</v>
      </c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7"/>
      <c r="CS35" s="101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7"/>
      <c r="DF35" s="102">
        <f>992000</f>
        <v>992000</v>
      </c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4"/>
      <c r="DS35" s="102">
        <f>992000</f>
        <v>992000</v>
      </c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4"/>
      <c r="EF35" s="102">
        <f>992000</f>
        <v>992000</v>
      </c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4"/>
      <c r="ES35" s="105" t="s">
        <v>50</v>
      </c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7"/>
    </row>
    <row r="36" spans="1:161" ht="23.25" customHeight="1">
      <c r="A36" s="92" t="s">
        <v>64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115" t="s">
        <v>65</v>
      </c>
      <c r="BY36" s="116"/>
      <c r="BZ36" s="116"/>
      <c r="CA36" s="116"/>
      <c r="CB36" s="116"/>
      <c r="CC36" s="116"/>
      <c r="CD36" s="116"/>
      <c r="CE36" s="172"/>
      <c r="CF36" s="173" t="s">
        <v>60</v>
      </c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72"/>
      <c r="CS36" s="173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72"/>
      <c r="DF36" s="228">
        <f>8758249.37</f>
        <v>8758249.3699999992</v>
      </c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30"/>
      <c r="DS36" s="228">
        <f>8756384.37</f>
        <v>8756384.3699999992</v>
      </c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30"/>
      <c r="EF36" s="228">
        <f>8756384.37</f>
        <v>8756384.3699999992</v>
      </c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30"/>
      <c r="ES36" s="174" t="s">
        <v>50</v>
      </c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7"/>
    </row>
    <row r="37" spans="1:161" ht="14.25" customHeight="1">
      <c r="A37" s="240" t="s">
        <v>66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2"/>
      <c r="BX37" s="115" t="s">
        <v>67</v>
      </c>
      <c r="BY37" s="116"/>
      <c r="BZ37" s="116"/>
      <c r="CA37" s="116"/>
      <c r="CB37" s="116"/>
      <c r="CC37" s="116"/>
      <c r="CD37" s="116"/>
      <c r="CE37" s="172"/>
      <c r="CF37" s="173" t="s">
        <v>68</v>
      </c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72"/>
      <c r="CS37" s="173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72"/>
      <c r="DF37" s="235">
        <f>DF38+DF40</f>
        <v>251500</v>
      </c>
      <c r="DG37" s="236"/>
      <c r="DH37" s="236"/>
      <c r="DI37" s="236"/>
      <c r="DJ37" s="236"/>
      <c r="DK37" s="236"/>
      <c r="DL37" s="236"/>
      <c r="DM37" s="236"/>
      <c r="DN37" s="236"/>
      <c r="DO37" s="236"/>
      <c r="DP37" s="236"/>
      <c r="DQ37" s="236"/>
      <c r="DR37" s="237"/>
      <c r="DS37" s="235">
        <f>DS38+DS40</f>
        <v>297500</v>
      </c>
      <c r="DT37" s="236"/>
      <c r="DU37" s="236"/>
      <c r="DV37" s="236"/>
      <c r="DW37" s="236"/>
      <c r="DX37" s="236"/>
      <c r="DY37" s="236"/>
      <c r="DZ37" s="236"/>
      <c r="EA37" s="236"/>
      <c r="EB37" s="236"/>
      <c r="EC37" s="236"/>
      <c r="ED37" s="236"/>
      <c r="EE37" s="237"/>
      <c r="EF37" s="235">
        <f>EF38+EF40</f>
        <v>301500</v>
      </c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7"/>
      <c r="ES37" s="174" t="s">
        <v>50</v>
      </c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7"/>
    </row>
    <row r="38" spans="1:161" ht="11.1" customHeight="1">
      <c r="A38" s="238" t="s">
        <v>55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01" t="s">
        <v>69</v>
      </c>
      <c r="BY38" s="181"/>
      <c r="BZ38" s="181"/>
      <c r="CA38" s="181"/>
      <c r="CB38" s="181"/>
      <c r="CC38" s="181"/>
      <c r="CD38" s="181"/>
      <c r="CE38" s="182"/>
      <c r="CF38" s="180" t="s">
        <v>68</v>
      </c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2"/>
      <c r="CS38" s="180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2"/>
      <c r="DF38" s="203">
        <f>251500</f>
        <v>251500</v>
      </c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5"/>
      <c r="DS38" s="203">
        <f>297500</f>
        <v>297500</v>
      </c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5"/>
      <c r="EF38" s="203">
        <f>301500</f>
        <v>301500</v>
      </c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5"/>
      <c r="ES38" s="209" t="s">
        <v>50</v>
      </c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1"/>
    </row>
    <row r="39" spans="1:161" ht="11.1" customHeight="1">
      <c r="A39" s="231" t="s">
        <v>70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3"/>
      <c r="BX39" s="202"/>
      <c r="BY39" s="184"/>
      <c r="BZ39" s="184"/>
      <c r="CA39" s="184"/>
      <c r="CB39" s="184"/>
      <c r="CC39" s="184"/>
      <c r="CD39" s="184"/>
      <c r="CE39" s="185"/>
      <c r="CF39" s="183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3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06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8"/>
      <c r="DS39" s="206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8"/>
      <c r="EF39" s="206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8"/>
      <c r="ES39" s="212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213"/>
    </row>
    <row r="40" spans="1:161" ht="11.1" customHeight="1">
      <c r="A40" s="234" t="s">
        <v>71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3"/>
      <c r="BX40" s="115" t="s">
        <v>72</v>
      </c>
      <c r="BY40" s="116"/>
      <c r="BZ40" s="116"/>
      <c r="CA40" s="116"/>
      <c r="CB40" s="116"/>
      <c r="CC40" s="116"/>
      <c r="CD40" s="116"/>
      <c r="CE40" s="172"/>
      <c r="CF40" s="173" t="s">
        <v>68</v>
      </c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72"/>
      <c r="CS40" s="173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72"/>
      <c r="DF40" s="228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30"/>
      <c r="DS40" s="228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30"/>
      <c r="EF40" s="228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30"/>
      <c r="ES40" s="174" t="s">
        <v>50</v>
      </c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7"/>
    </row>
    <row r="41" spans="1:161" ht="15.75" customHeight="1">
      <c r="A41" s="214" t="s">
        <v>73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6" t="s">
        <v>74</v>
      </c>
      <c r="BY41" s="217"/>
      <c r="BZ41" s="217"/>
      <c r="CA41" s="217"/>
      <c r="CB41" s="217"/>
      <c r="CC41" s="217"/>
      <c r="CD41" s="217"/>
      <c r="CE41" s="218"/>
      <c r="CF41" s="219" t="s">
        <v>50</v>
      </c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8"/>
      <c r="CS41" s="173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72"/>
      <c r="DF41" s="243">
        <f>DF42+DF71+DF76</f>
        <v>10001749.370000001</v>
      </c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5"/>
      <c r="DS41" s="243">
        <f>DS42+DS71+DS76</f>
        <v>10045884.370000001</v>
      </c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5"/>
      <c r="EF41" s="243">
        <f>EF42+EF71+EF76</f>
        <v>10049884.370000001</v>
      </c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5"/>
      <c r="ES41" s="174" t="s">
        <v>50</v>
      </c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7"/>
    </row>
    <row r="42" spans="1:161" ht="22.5" customHeight="1">
      <c r="A42" s="246" t="s">
        <v>75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115" t="s">
        <v>76</v>
      </c>
      <c r="BY42" s="116"/>
      <c r="BZ42" s="116"/>
      <c r="CA42" s="116"/>
      <c r="CB42" s="116"/>
      <c r="CC42" s="116"/>
      <c r="CD42" s="116"/>
      <c r="CE42" s="172"/>
      <c r="CF42" s="173" t="s">
        <v>50</v>
      </c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72"/>
      <c r="CS42" s="173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72"/>
      <c r="DF42" s="243">
        <f>DF43+DF44+DF45+DF46+DF47+DF53+DF54+DF55+DF56+DF58+DF59+DF60+DF62+DF63+DF64+DF57+DF61+DF65</f>
        <v>7948000</v>
      </c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5"/>
      <c r="DS42" s="243">
        <f>DS43+DS44+DS45+DS46+DS47+DS53+DS54+DS55+DS56+DS58+DS59+DS60+DS62+DS63+DS64+DS57+DS61+DS65</f>
        <v>7994000</v>
      </c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5"/>
      <c r="EF42" s="243">
        <f>EF43+EF44+EF45+EF46+EF47+EF53+EF54+EF55+EF56+EF58+EF59+EF60+EF62+EF63+EF64+EF57+EF61+EF65</f>
        <v>7998000</v>
      </c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5"/>
      <c r="ES42" s="174" t="s">
        <v>50</v>
      </c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7"/>
    </row>
    <row r="43" spans="1:161" ht="22.5" customHeight="1">
      <c r="A43" s="92" t="s">
        <v>77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115" t="s">
        <v>78</v>
      </c>
      <c r="BY43" s="116"/>
      <c r="BZ43" s="116"/>
      <c r="CA43" s="116"/>
      <c r="CB43" s="116"/>
      <c r="CC43" s="116"/>
      <c r="CD43" s="116"/>
      <c r="CE43" s="172"/>
      <c r="CF43" s="173" t="s">
        <v>79</v>
      </c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72"/>
      <c r="CS43" s="173" t="s">
        <v>80</v>
      </c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72"/>
      <c r="DF43" s="248">
        <f>3080000</f>
        <v>3080000</v>
      </c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50"/>
      <c r="DS43" s="248">
        <f>3080000</f>
        <v>3080000</v>
      </c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50"/>
      <c r="EF43" s="248">
        <f>3080000</f>
        <v>3080000</v>
      </c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50"/>
      <c r="ES43" s="174" t="s">
        <v>50</v>
      </c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7"/>
    </row>
    <row r="44" spans="1:161" ht="22.5" customHeight="1">
      <c r="A44" s="92" t="s">
        <v>81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115" t="s">
        <v>78</v>
      </c>
      <c r="BY44" s="116"/>
      <c r="BZ44" s="116"/>
      <c r="CA44" s="116"/>
      <c r="CB44" s="116"/>
      <c r="CC44" s="116"/>
      <c r="CD44" s="116"/>
      <c r="CE44" s="172"/>
      <c r="CF44" s="173" t="s">
        <v>79</v>
      </c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72"/>
      <c r="CS44" s="173" t="s">
        <v>252</v>
      </c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72"/>
      <c r="DF44" s="228">
        <f>2590000</f>
        <v>2590000</v>
      </c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30"/>
      <c r="DS44" s="228">
        <f>2590000</f>
        <v>2590000</v>
      </c>
      <c r="DT44" s="229"/>
      <c r="DU44" s="229"/>
      <c r="DV44" s="229"/>
      <c r="DW44" s="229"/>
      <c r="DX44" s="229"/>
      <c r="DY44" s="229"/>
      <c r="DZ44" s="229"/>
      <c r="EA44" s="229"/>
      <c r="EB44" s="229"/>
      <c r="EC44" s="229"/>
      <c r="ED44" s="229"/>
      <c r="EE44" s="230"/>
      <c r="EF44" s="228">
        <f>2590000</f>
        <v>2590000</v>
      </c>
      <c r="EG44" s="229"/>
      <c r="EH44" s="229"/>
      <c r="EI44" s="229"/>
      <c r="EJ44" s="229"/>
      <c r="EK44" s="229"/>
      <c r="EL44" s="229"/>
      <c r="EM44" s="229"/>
      <c r="EN44" s="229"/>
      <c r="EO44" s="229"/>
      <c r="EP44" s="229"/>
      <c r="EQ44" s="229"/>
      <c r="ER44" s="230"/>
      <c r="ES44" s="174" t="s">
        <v>50</v>
      </c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7"/>
    </row>
    <row r="45" spans="1:161" ht="22.5" customHeight="1">
      <c r="A45" s="92" t="s">
        <v>81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115" t="s">
        <v>78</v>
      </c>
      <c r="BY45" s="116"/>
      <c r="BZ45" s="116"/>
      <c r="CA45" s="116"/>
      <c r="CB45" s="116"/>
      <c r="CC45" s="116"/>
      <c r="CD45" s="116"/>
      <c r="CE45" s="172"/>
      <c r="CF45" s="173" t="s">
        <v>79</v>
      </c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72"/>
      <c r="CS45" s="173" t="s">
        <v>253</v>
      </c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72"/>
      <c r="DF45" s="228">
        <f>170000</f>
        <v>170000</v>
      </c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30"/>
      <c r="DS45" s="228">
        <f>170000</f>
        <v>170000</v>
      </c>
      <c r="DT45" s="229"/>
      <c r="DU45" s="229"/>
      <c r="DV45" s="229"/>
      <c r="DW45" s="229"/>
      <c r="DX45" s="229"/>
      <c r="DY45" s="229"/>
      <c r="DZ45" s="229"/>
      <c r="EA45" s="229"/>
      <c r="EB45" s="229"/>
      <c r="EC45" s="229"/>
      <c r="ED45" s="229"/>
      <c r="EE45" s="230"/>
      <c r="EF45" s="228">
        <f>170000</f>
        <v>170000</v>
      </c>
      <c r="EG45" s="229"/>
      <c r="EH45" s="229"/>
      <c r="EI45" s="229"/>
      <c r="EJ45" s="229"/>
      <c r="EK45" s="229"/>
      <c r="EL45" s="229"/>
      <c r="EM45" s="229"/>
      <c r="EN45" s="229"/>
      <c r="EO45" s="229"/>
      <c r="EP45" s="229"/>
      <c r="EQ45" s="229"/>
      <c r="ER45" s="230"/>
      <c r="ES45" s="174" t="s">
        <v>50</v>
      </c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7"/>
    </row>
    <row r="46" spans="1:161" ht="22.5" hidden="1" customHeight="1">
      <c r="A46" s="92" t="s">
        <v>81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115" t="s">
        <v>78</v>
      </c>
      <c r="BY46" s="116"/>
      <c r="BZ46" s="116"/>
      <c r="CA46" s="116"/>
      <c r="CB46" s="116"/>
      <c r="CC46" s="116"/>
      <c r="CD46" s="116"/>
      <c r="CE46" s="172"/>
      <c r="CF46" s="173" t="s">
        <v>79</v>
      </c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72"/>
      <c r="CS46" s="173" t="s">
        <v>82</v>
      </c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72"/>
      <c r="DF46" s="228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30"/>
      <c r="DS46" s="228"/>
      <c r="DT46" s="229"/>
      <c r="DU46" s="229"/>
      <c r="DV46" s="229"/>
      <c r="DW46" s="229"/>
      <c r="DX46" s="229"/>
      <c r="DY46" s="229"/>
      <c r="DZ46" s="229"/>
      <c r="EA46" s="229"/>
      <c r="EB46" s="229"/>
      <c r="EC46" s="229"/>
      <c r="ED46" s="229"/>
      <c r="EE46" s="230"/>
      <c r="EF46" s="228"/>
      <c r="EG46" s="229"/>
      <c r="EH46" s="229"/>
      <c r="EI46" s="229"/>
      <c r="EJ46" s="229"/>
      <c r="EK46" s="229"/>
      <c r="EL46" s="229"/>
      <c r="EM46" s="229"/>
      <c r="EN46" s="229"/>
      <c r="EO46" s="229"/>
      <c r="EP46" s="229"/>
      <c r="EQ46" s="229"/>
      <c r="ER46" s="230"/>
      <c r="ES46" s="174" t="s">
        <v>50</v>
      </c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7"/>
    </row>
    <row r="47" spans="1:161" ht="23.25" hidden="1" customHeight="1">
      <c r="A47" s="92" t="s">
        <v>83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2"/>
      <c r="BX47" s="115" t="s">
        <v>78</v>
      </c>
      <c r="BY47" s="116"/>
      <c r="BZ47" s="116"/>
      <c r="CA47" s="116"/>
      <c r="CB47" s="116"/>
      <c r="CC47" s="116"/>
      <c r="CD47" s="116"/>
      <c r="CE47" s="172"/>
      <c r="CF47" s="173" t="s">
        <v>79</v>
      </c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72"/>
      <c r="CS47" s="173" t="s">
        <v>84</v>
      </c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72"/>
      <c r="DF47" s="228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30"/>
      <c r="DS47" s="228"/>
      <c r="DT47" s="229"/>
      <c r="DU47" s="229"/>
      <c r="DV47" s="229"/>
      <c r="DW47" s="229"/>
      <c r="DX47" s="229"/>
      <c r="DY47" s="229"/>
      <c r="DZ47" s="229"/>
      <c r="EA47" s="229"/>
      <c r="EB47" s="229"/>
      <c r="EC47" s="229"/>
      <c r="ED47" s="229"/>
      <c r="EE47" s="230"/>
      <c r="EF47" s="228"/>
      <c r="EG47" s="229"/>
      <c r="EH47" s="229"/>
      <c r="EI47" s="229"/>
      <c r="EJ47" s="229"/>
      <c r="EK47" s="229"/>
      <c r="EL47" s="229"/>
      <c r="EM47" s="229"/>
      <c r="EN47" s="229"/>
      <c r="EO47" s="229"/>
      <c r="EP47" s="229"/>
      <c r="EQ47" s="229"/>
      <c r="ER47" s="230"/>
      <c r="ES47" s="174" t="s">
        <v>50</v>
      </c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7"/>
    </row>
    <row r="48" spans="1:161" ht="11.1" hidden="1" customHeight="1">
      <c r="A48" s="92" t="s">
        <v>85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4"/>
      <c r="BX48" s="115" t="s">
        <v>86</v>
      </c>
      <c r="BY48" s="116"/>
      <c r="BZ48" s="116"/>
      <c r="CA48" s="116"/>
      <c r="CB48" s="116"/>
      <c r="CC48" s="116"/>
      <c r="CD48" s="116"/>
      <c r="CE48" s="172"/>
      <c r="CF48" s="173" t="s">
        <v>87</v>
      </c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72"/>
      <c r="CS48" s="173" t="s">
        <v>88</v>
      </c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72"/>
      <c r="DF48" s="228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30"/>
      <c r="DS48" s="228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30"/>
      <c r="EF48" s="228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30"/>
      <c r="ES48" s="174" t="s">
        <v>50</v>
      </c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7"/>
    </row>
    <row r="49" spans="1:161" ht="11.1" hidden="1" customHeight="1">
      <c r="A49" s="92" t="s">
        <v>85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4"/>
      <c r="BX49" s="115" t="s">
        <v>86</v>
      </c>
      <c r="BY49" s="116"/>
      <c r="BZ49" s="116"/>
      <c r="CA49" s="116"/>
      <c r="CB49" s="116"/>
      <c r="CC49" s="116"/>
      <c r="CD49" s="116"/>
      <c r="CE49" s="172"/>
      <c r="CF49" s="173" t="s">
        <v>87</v>
      </c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72"/>
      <c r="CS49" s="173" t="s">
        <v>89</v>
      </c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72"/>
      <c r="DF49" s="228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30"/>
      <c r="DS49" s="228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30"/>
      <c r="EF49" s="228"/>
      <c r="EG49" s="229"/>
      <c r="EH49" s="229"/>
      <c r="EI49" s="229"/>
      <c r="EJ49" s="229"/>
      <c r="EK49" s="229"/>
      <c r="EL49" s="229"/>
      <c r="EM49" s="229"/>
      <c r="EN49" s="229"/>
      <c r="EO49" s="229"/>
      <c r="EP49" s="229"/>
      <c r="EQ49" s="229"/>
      <c r="ER49" s="230"/>
      <c r="ES49" s="174" t="s">
        <v>50</v>
      </c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7"/>
    </row>
    <row r="50" spans="1:161" ht="11.1" hidden="1" customHeight="1">
      <c r="A50" s="92" t="s">
        <v>85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4"/>
      <c r="BX50" s="115" t="s">
        <v>86</v>
      </c>
      <c r="BY50" s="116"/>
      <c r="BZ50" s="116"/>
      <c r="CA50" s="116"/>
      <c r="CB50" s="116"/>
      <c r="CC50" s="116"/>
      <c r="CD50" s="116"/>
      <c r="CE50" s="172"/>
      <c r="CF50" s="173" t="s">
        <v>87</v>
      </c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72"/>
      <c r="CS50" s="173" t="s">
        <v>90</v>
      </c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72"/>
      <c r="DF50" s="228"/>
      <c r="DG50" s="229"/>
      <c r="DH50" s="229"/>
      <c r="DI50" s="229"/>
      <c r="DJ50" s="229"/>
      <c r="DK50" s="229"/>
      <c r="DL50" s="229"/>
      <c r="DM50" s="229"/>
      <c r="DN50" s="229"/>
      <c r="DO50" s="229"/>
      <c r="DP50" s="229"/>
      <c r="DQ50" s="229"/>
      <c r="DR50" s="230"/>
      <c r="DS50" s="228"/>
      <c r="DT50" s="229"/>
      <c r="DU50" s="229"/>
      <c r="DV50" s="229"/>
      <c r="DW50" s="229"/>
      <c r="DX50" s="229"/>
      <c r="DY50" s="229"/>
      <c r="DZ50" s="229"/>
      <c r="EA50" s="229"/>
      <c r="EB50" s="229"/>
      <c r="EC50" s="229"/>
      <c r="ED50" s="229"/>
      <c r="EE50" s="230"/>
      <c r="EF50" s="228"/>
      <c r="EG50" s="229"/>
      <c r="EH50" s="229"/>
      <c r="EI50" s="229"/>
      <c r="EJ50" s="229"/>
      <c r="EK50" s="229"/>
      <c r="EL50" s="229"/>
      <c r="EM50" s="229"/>
      <c r="EN50" s="229"/>
      <c r="EO50" s="229"/>
      <c r="EP50" s="229"/>
      <c r="EQ50" s="229"/>
      <c r="ER50" s="230"/>
      <c r="ES50" s="174" t="s">
        <v>50</v>
      </c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7"/>
    </row>
    <row r="51" spans="1:161" ht="11.1" hidden="1" customHeight="1">
      <c r="A51" s="92" t="s">
        <v>85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4"/>
      <c r="BX51" s="115" t="s">
        <v>86</v>
      </c>
      <c r="BY51" s="116"/>
      <c r="BZ51" s="116"/>
      <c r="CA51" s="116"/>
      <c r="CB51" s="116"/>
      <c r="CC51" s="116"/>
      <c r="CD51" s="116"/>
      <c r="CE51" s="172"/>
      <c r="CF51" s="173" t="s">
        <v>87</v>
      </c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72"/>
      <c r="CS51" s="173" t="s">
        <v>91</v>
      </c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72"/>
      <c r="DF51" s="228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30"/>
      <c r="DS51" s="228"/>
      <c r="DT51" s="229"/>
      <c r="DU51" s="229"/>
      <c r="DV51" s="229"/>
      <c r="DW51" s="229"/>
      <c r="DX51" s="229"/>
      <c r="DY51" s="229"/>
      <c r="DZ51" s="229"/>
      <c r="EA51" s="229"/>
      <c r="EB51" s="229"/>
      <c r="EC51" s="229"/>
      <c r="ED51" s="229"/>
      <c r="EE51" s="230"/>
      <c r="EF51" s="228"/>
      <c r="EG51" s="229"/>
      <c r="EH51" s="229"/>
      <c r="EI51" s="229"/>
      <c r="EJ51" s="229"/>
      <c r="EK51" s="229"/>
      <c r="EL51" s="229"/>
      <c r="EM51" s="229"/>
      <c r="EN51" s="229"/>
      <c r="EO51" s="229"/>
      <c r="EP51" s="229"/>
      <c r="EQ51" s="229"/>
      <c r="ER51" s="230"/>
      <c r="ES51" s="174" t="s">
        <v>50</v>
      </c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7"/>
    </row>
    <row r="52" spans="1:161" ht="11.1" hidden="1" customHeight="1">
      <c r="A52" s="92" t="s">
        <v>85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4"/>
      <c r="BX52" s="115" t="s">
        <v>86</v>
      </c>
      <c r="BY52" s="116"/>
      <c r="BZ52" s="116"/>
      <c r="CA52" s="116"/>
      <c r="CB52" s="116"/>
      <c r="CC52" s="116"/>
      <c r="CD52" s="116"/>
      <c r="CE52" s="172"/>
      <c r="CF52" s="173" t="s">
        <v>87</v>
      </c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72"/>
      <c r="CS52" s="173" t="s">
        <v>92</v>
      </c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72"/>
      <c r="DF52" s="228"/>
      <c r="DG52" s="229"/>
      <c r="DH52" s="229"/>
      <c r="DI52" s="229"/>
      <c r="DJ52" s="229"/>
      <c r="DK52" s="229"/>
      <c r="DL52" s="229"/>
      <c r="DM52" s="229"/>
      <c r="DN52" s="229"/>
      <c r="DO52" s="229"/>
      <c r="DP52" s="229"/>
      <c r="DQ52" s="229"/>
      <c r="DR52" s="230"/>
      <c r="DS52" s="228"/>
      <c r="DT52" s="229"/>
      <c r="DU52" s="229"/>
      <c r="DV52" s="229"/>
      <c r="DW52" s="229"/>
      <c r="DX52" s="229"/>
      <c r="DY52" s="229"/>
      <c r="DZ52" s="229"/>
      <c r="EA52" s="229"/>
      <c r="EB52" s="229"/>
      <c r="EC52" s="229"/>
      <c r="ED52" s="229"/>
      <c r="EE52" s="230"/>
      <c r="EF52" s="228"/>
      <c r="EG52" s="229"/>
      <c r="EH52" s="229"/>
      <c r="EI52" s="229"/>
      <c r="EJ52" s="229"/>
      <c r="EK52" s="229"/>
      <c r="EL52" s="229"/>
      <c r="EM52" s="229"/>
      <c r="EN52" s="229"/>
      <c r="EO52" s="229"/>
      <c r="EP52" s="229"/>
      <c r="EQ52" s="229"/>
      <c r="ER52" s="230"/>
      <c r="ES52" s="174" t="s">
        <v>50</v>
      </c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7"/>
    </row>
    <row r="53" spans="1:161" ht="12" customHeight="1">
      <c r="A53" s="92" t="s">
        <v>93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115" t="s">
        <v>78</v>
      </c>
      <c r="BY53" s="116"/>
      <c r="BZ53" s="116"/>
      <c r="CA53" s="116"/>
      <c r="CB53" s="116"/>
      <c r="CC53" s="116"/>
      <c r="CD53" s="116"/>
      <c r="CE53" s="172"/>
      <c r="CF53" s="173" t="s">
        <v>79</v>
      </c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72"/>
      <c r="CS53" s="173" t="s">
        <v>94</v>
      </c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72"/>
      <c r="DF53" s="248">
        <f>40000</f>
        <v>40000</v>
      </c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50"/>
      <c r="DS53" s="248">
        <f>40000</f>
        <v>40000</v>
      </c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50"/>
      <c r="EF53" s="248">
        <f>40000</f>
        <v>40000</v>
      </c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50"/>
      <c r="ES53" s="174" t="s">
        <v>50</v>
      </c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7"/>
    </row>
    <row r="54" spans="1:161" ht="12" customHeight="1">
      <c r="A54" s="92" t="s">
        <v>93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115" t="s">
        <v>78</v>
      </c>
      <c r="BY54" s="116"/>
      <c r="BZ54" s="116"/>
      <c r="CA54" s="116"/>
      <c r="CB54" s="116"/>
      <c r="CC54" s="116"/>
      <c r="CD54" s="116"/>
      <c r="CE54" s="172"/>
      <c r="CF54" s="173" t="s">
        <v>79</v>
      </c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72"/>
      <c r="CS54" s="173" t="s">
        <v>254</v>
      </c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72"/>
      <c r="DF54" s="228">
        <f>40000</f>
        <v>40000</v>
      </c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30"/>
      <c r="DS54" s="228">
        <f>40000</f>
        <v>40000</v>
      </c>
      <c r="DT54" s="229"/>
      <c r="DU54" s="229"/>
      <c r="DV54" s="229"/>
      <c r="DW54" s="229"/>
      <c r="DX54" s="229"/>
      <c r="DY54" s="229"/>
      <c r="DZ54" s="229"/>
      <c r="EA54" s="229"/>
      <c r="EB54" s="229"/>
      <c r="EC54" s="229"/>
      <c r="ED54" s="229"/>
      <c r="EE54" s="230"/>
      <c r="EF54" s="228">
        <f>40000</f>
        <v>40000</v>
      </c>
      <c r="EG54" s="229"/>
      <c r="EH54" s="229"/>
      <c r="EI54" s="229"/>
      <c r="EJ54" s="229"/>
      <c r="EK54" s="229"/>
      <c r="EL54" s="229"/>
      <c r="EM54" s="229"/>
      <c r="EN54" s="229"/>
      <c r="EO54" s="229"/>
      <c r="EP54" s="229"/>
      <c r="EQ54" s="229"/>
      <c r="ER54" s="230"/>
      <c r="ES54" s="174" t="s">
        <v>50</v>
      </c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7"/>
    </row>
    <row r="55" spans="1:161" ht="12" customHeight="1">
      <c r="A55" s="92" t="s">
        <v>93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115" t="s">
        <v>78</v>
      </c>
      <c r="BY55" s="116"/>
      <c r="BZ55" s="116"/>
      <c r="CA55" s="116"/>
      <c r="CB55" s="116"/>
      <c r="CC55" s="116"/>
      <c r="CD55" s="116"/>
      <c r="CE55" s="172"/>
      <c r="CF55" s="173" t="s">
        <v>79</v>
      </c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72"/>
      <c r="CS55" s="173" t="s">
        <v>255</v>
      </c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72"/>
      <c r="DF55" s="228">
        <f>5000</f>
        <v>5000</v>
      </c>
      <c r="DG55" s="229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  <c r="DR55" s="230"/>
      <c r="DS55" s="228">
        <f>5000</f>
        <v>5000</v>
      </c>
      <c r="DT55" s="229"/>
      <c r="DU55" s="229"/>
      <c r="DV55" s="229"/>
      <c r="DW55" s="229"/>
      <c r="DX55" s="229"/>
      <c r="DY55" s="229"/>
      <c r="DZ55" s="229"/>
      <c r="EA55" s="229"/>
      <c r="EB55" s="229"/>
      <c r="EC55" s="229"/>
      <c r="ED55" s="229"/>
      <c r="EE55" s="230"/>
      <c r="EF55" s="228">
        <f>5000</f>
        <v>5000</v>
      </c>
      <c r="EG55" s="229"/>
      <c r="EH55" s="229"/>
      <c r="EI55" s="229"/>
      <c r="EJ55" s="229"/>
      <c r="EK55" s="229"/>
      <c r="EL55" s="229"/>
      <c r="EM55" s="229"/>
      <c r="EN55" s="229"/>
      <c r="EO55" s="229"/>
      <c r="EP55" s="229"/>
      <c r="EQ55" s="229"/>
      <c r="ER55" s="230"/>
      <c r="ES55" s="174" t="s">
        <v>50</v>
      </c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7"/>
    </row>
    <row r="56" spans="1:161" ht="12" hidden="1" customHeight="1">
      <c r="A56" s="92" t="s">
        <v>93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115" t="s">
        <v>78</v>
      </c>
      <c r="BY56" s="116"/>
      <c r="BZ56" s="116"/>
      <c r="CA56" s="116"/>
      <c r="CB56" s="116"/>
      <c r="CC56" s="116"/>
      <c r="CD56" s="116"/>
      <c r="CE56" s="172"/>
      <c r="CF56" s="173" t="s">
        <v>79</v>
      </c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72"/>
      <c r="CS56" s="173" t="s">
        <v>97</v>
      </c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72"/>
      <c r="DF56" s="228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30"/>
      <c r="DS56" s="228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30"/>
      <c r="EF56" s="228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30"/>
      <c r="ES56" s="174" t="s">
        <v>50</v>
      </c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7"/>
    </row>
    <row r="57" spans="1:161" ht="12" hidden="1" customHeight="1">
      <c r="A57" s="92" t="s">
        <v>93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115" t="s">
        <v>78</v>
      </c>
      <c r="BY57" s="116"/>
      <c r="BZ57" s="116"/>
      <c r="CA57" s="116"/>
      <c r="CB57" s="116"/>
      <c r="CC57" s="116"/>
      <c r="CD57" s="116"/>
      <c r="CE57" s="172"/>
      <c r="CF57" s="173" t="s">
        <v>79</v>
      </c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72"/>
      <c r="CS57" s="173" t="s">
        <v>98</v>
      </c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72"/>
      <c r="DF57" s="228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30"/>
      <c r="DS57" s="228"/>
      <c r="DT57" s="229"/>
      <c r="DU57" s="229"/>
      <c r="DV57" s="229"/>
      <c r="DW57" s="229"/>
      <c r="DX57" s="229"/>
      <c r="DY57" s="229"/>
      <c r="DZ57" s="229"/>
      <c r="EA57" s="229"/>
      <c r="EB57" s="229"/>
      <c r="EC57" s="229"/>
      <c r="ED57" s="229"/>
      <c r="EE57" s="230"/>
      <c r="EF57" s="228"/>
      <c r="EG57" s="229"/>
      <c r="EH57" s="229"/>
      <c r="EI57" s="229"/>
      <c r="EJ57" s="229"/>
      <c r="EK57" s="229"/>
      <c r="EL57" s="229"/>
      <c r="EM57" s="229"/>
      <c r="EN57" s="229"/>
      <c r="EO57" s="229"/>
      <c r="EP57" s="229"/>
      <c r="EQ57" s="229"/>
      <c r="ER57" s="230"/>
      <c r="ES57" s="174" t="s">
        <v>50</v>
      </c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7"/>
    </row>
    <row r="58" spans="1:161" ht="15.75" hidden="1" customHeight="1">
      <c r="A58" s="92" t="s">
        <v>99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115" t="s">
        <v>86</v>
      </c>
      <c r="BY58" s="116"/>
      <c r="BZ58" s="116"/>
      <c r="CA58" s="116"/>
      <c r="CB58" s="116"/>
      <c r="CC58" s="116"/>
      <c r="CD58" s="116"/>
      <c r="CE58" s="172"/>
      <c r="CF58" s="173" t="s">
        <v>100</v>
      </c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72"/>
      <c r="CS58" s="173" t="s">
        <v>94</v>
      </c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72"/>
      <c r="DF58" s="228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30"/>
      <c r="DS58" s="228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30"/>
      <c r="EF58" s="228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30"/>
      <c r="ES58" s="174" t="s">
        <v>50</v>
      </c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7"/>
    </row>
    <row r="59" spans="1:161" ht="15.75" hidden="1" customHeight="1">
      <c r="A59" s="92" t="s">
        <v>99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115" t="s">
        <v>86</v>
      </c>
      <c r="BY59" s="116"/>
      <c r="BZ59" s="116"/>
      <c r="CA59" s="116"/>
      <c r="CB59" s="116"/>
      <c r="CC59" s="116"/>
      <c r="CD59" s="116"/>
      <c r="CE59" s="172"/>
      <c r="CF59" s="173" t="s">
        <v>100</v>
      </c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72"/>
      <c r="CS59" s="173" t="s">
        <v>95</v>
      </c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72"/>
      <c r="DF59" s="228"/>
      <c r="DG59" s="229"/>
      <c r="DH59" s="229"/>
      <c r="DI59" s="229"/>
      <c r="DJ59" s="229"/>
      <c r="DK59" s="229"/>
      <c r="DL59" s="229"/>
      <c r="DM59" s="229"/>
      <c r="DN59" s="229"/>
      <c r="DO59" s="229"/>
      <c r="DP59" s="229"/>
      <c r="DQ59" s="229"/>
      <c r="DR59" s="230"/>
      <c r="DS59" s="228"/>
      <c r="DT59" s="229"/>
      <c r="DU59" s="229"/>
      <c r="DV59" s="229"/>
      <c r="DW59" s="229"/>
      <c r="DX59" s="229"/>
      <c r="DY59" s="229"/>
      <c r="DZ59" s="229"/>
      <c r="EA59" s="229"/>
      <c r="EB59" s="229"/>
      <c r="EC59" s="229"/>
      <c r="ED59" s="229"/>
      <c r="EE59" s="230"/>
      <c r="EF59" s="228"/>
      <c r="EG59" s="229"/>
      <c r="EH59" s="229"/>
      <c r="EI59" s="229"/>
      <c r="EJ59" s="229"/>
      <c r="EK59" s="229"/>
      <c r="EL59" s="229"/>
      <c r="EM59" s="229"/>
      <c r="EN59" s="229"/>
      <c r="EO59" s="229"/>
      <c r="EP59" s="229"/>
      <c r="EQ59" s="229"/>
      <c r="ER59" s="230"/>
      <c r="ES59" s="174" t="s">
        <v>50</v>
      </c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7"/>
    </row>
    <row r="60" spans="1:161" ht="15.75" hidden="1" customHeight="1">
      <c r="A60" s="92" t="s">
        <v>99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115" t="s">
        <v>101</v>
      </c>
      <c r="BY60" s="116"/>
      <c r="BZ60" s="116"/>
      <c r="CA60" s="116"/>
      <c r="CB60" s="116"/>
      <c r="CC60" s="116"/>
      <c r="CD60" s="116"/>
      <c r="CE60" s="172"/>
      <c r="CF60" s="173" t="s">
        <v>100</v>
      </c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72"/>
      <c r="CS60" s="173" t="s">
        <v>96</v>
      </c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72"/>
      <c r="DF60" s="228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30"/>
      <c r="DS60" s="228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30"/>
      <c r="EF60" s="228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30"/>
      <c r="ES60" s="174" t="s">
        <v>50</v>
      </c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7"/>
    </row>
    <row r="61" spans="1:161" ht="10.5" customHeight="1">
      <c r="A61" s="253" t="s">
        <v>102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11"/>
      <c r="BW61" s="11"/>
      <c r="BX61" s="115" t="s">
        <v>103</v>
      </c>
      <c r="BY61" s="116"/>
      <c r="BZ61" s="116"/>
      <c r="CA61" s="116"/>
      <c r="CB61" s="116"/>
      <c r="CC61" s="12"/>
      <c r="CD61" s="12"/>
      <c r="CE61" s="13"/>
      <c r="CF61" s="173" t="s">
        <v>100</v>
      </c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72"/>
      <c r="CS61" s="173" t="s">
        <v>104</v>
      </c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72"/>
      <c r="DF61" s="228"/>
      <c r="DG61" s="229"/>
      <c r="DH61" s="229"/>
      <c r="DI61" s="229"/>
      <c r="DJ61" s="229"/>
      <c r="DK61" s="229"/>
      <c r="DL61" s="229"/>
      <c r="DM61" s="229"/>
      <c r="DN61" s="229"/>
      <c r="DO61" s="229"/>
      <c r="DP61" s="229"/>
      <c r="DQ61" s="229"/>
      <c r="DR61" s="230"/>
      <c r="DS61" s="228"/>
      <c r="DT61" s="229"/>
      <c r="DU61" s="229"/>
      <c r="DV61" s="229"/>
      <c r="DW61" s="229"/>
      <c r="DX61" s="229"/>
      <c r="DY61" s="229"/>
      <c r="DZ61" s="229"/>
      <c r="EA61" s="229"/>
      <c r="EB61" s="229"/>
      <c r="EC61" s="229"/>
      <c r="ED61" s="229"/>
      <c r="EE61" s="230"/>
      <c r="EF61" s="228"/>
      <c r="EG61" s="229"/>
      <c r="EH61" s="229"/>
      <c r="EI61" s="229"/>
      <c r="EJ61" s="229"/>
      <c r="EK61" s="229"/>
      <c r="EL61" s="229"/>
      <c r="EM61" s="229"/>
      <c r="EN61" s="229"/>
      <c r="EO61" s="229"/>
      <c r="EP61" s="229"/>
      <c r="EQ61" s="229"/>
      <c r="ER61" s="230"/>
      <c r="ES61" s="174" t="s">
        <v>50</v>
      </c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7"/>
    </row>
    <row r="62" spans="1:161" ht="11.1" customHeight="1">
      <c r="A62" s="92" t="s">
        <v>105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4"/>
      <c r="BX62" s="115" t="s">
        <v>86</v>
      </c>
      <c r="BY62" s="116"/>
      <c r="BZ62" s="116"/>
      <c r="CA62" s="116"/>
      <c r="CB62" s="116"/>
      <c r="CC62" s="116"/>
      <c r="CD62" s="116"/>
      <c r="CE62" s="172"/>
      <c r="CF62" s="173" t="s">
        <v>100</v>
      </c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72"/>
      <c r="CS62" s="173" t="s">
        <v>256</v>
      </c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72"/>
      <c r="DF62" s="228">
        <f>5000</f>
        <v>5000</v>
      </c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30"/>
      <c r="DS62" s="228">
        <f>5000</f>
        <v>5000</v>
      </c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30"/>
      <c r="EF62" s="228">
        <f>5000</f>
        <v>5000</v>
      </c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30"/>
      <c r="ES62" s="174" t="s">
        <v>50</v>
      </c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7"/>
    </row>
    <row r="63" spans="1:161" ht="11.1" customHeight="1">
      <c r="A63" s="92" t="s">
        <v>105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4"/>
      <c r="BX63" s="115" t="s">
        <v>86</v>
      </c>
      <c r="BY63" s="116"/>
      <c r="BZ63" s="116"/>
      <c r="CA63" s="116"/>
      <c r="CB63" s="116"/>
      <c r="CC63" s="116"/>
      <c r="CD63" s="116"/>
      <c r="CE63" s="172"/>
      <c r="CF63" s="173" t="s">
        <v>100</v>
      </c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72"/>
      <c r="CS63" s="173" t="s">
        <v>257</v>
      </c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72"/>
      <c r="DF63" s="228">
        <f>5000</f>
        <v>5000</v>
      </c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30"/>
      <c r="DS63" s="228">
        <f>5000</f>
        <v>5000</v>
      </c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30"/>
      <c r="EF63" s="228">
        <f>5000</f>
        <v>5000</v>
      </c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30"/>
      <c r="ES63" s="174" t="s">
        <v>50</v>
      </c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7"/>
    </row>
    <row r="64" spans="1:161" ht="11.1" customHeight="1">
      <c r="A64" s="253" t="s">
        <v>106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5"/>
      <c r="BX64" s="115" t="s">
        <v>86</v>
      </c>
      <c r="BY64" s="116"/>
      <c r="BZ64" s="116"/>
      <c r="CA64" s="116"/>
      <c r="CB64" s="116"/>
      <c r="CC64" s="116"/>
      <c r="CD64" s="116"/>
      <c r="CE64" s="172"/>
      <c r="CF64" s="173" t="s">
        <v>100</v>
      </c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72"/>
      <c r="CS64" s="173" t="s">
        <v>104</v>
      </c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72"/>
      <c r="DF64" s="228">
        <f>250000</f>
        <v>250000</v>
      </c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30"/>
      <c r="DS64" s="228">
        <f>296000</f>
        <v>296000</v>
      </c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30"/>
      <c r="EF64" s="228">
        <f>300000</f>
        <v>300000</v>
      </c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30"/>
      <c r="ES64" s="174" t="s">
        <v>50</v>
      </c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7"/>
    </row>
    <row r="65" spans="1:161" ht="21.75" customHeight="1">
      <c r="A65" s="256" t="s">
        <v>107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8"/>
      <c r="BX65" s="115" t="s">
        <v>101</v>
      </c>
      <c r="BY65" s="116"/>
      <c r="BZ65" s="116"/>
      <c r="CA65" s="116"/>
      <c r="CB65" s="116"/>
      <c r="CC65" s="116"/>
      <c r="CD65" s="116"/>
      <c r="CE65" s="172"/>
      <c r="CF65" s="173" t="s">
        <v>87</v>
      </c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72"/>
      <c r="CS65" s="173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72"/>
      <c r="DF65" s="235">
        <f>DF66+DF67+DF68+DF69+DF70</f>
        <v>1763000</v>
      </c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7"/>
      <c r="DS65" s="235">
        <f>DS66+DS67+DS68+DS69+DS70</f>
        <v>1763000</v>
      </c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7"/>
      <c r="EF65" s="235">
        <f t="shared" ref="EF65" si="0">EF66+EF67+EF68+EF69+EF70</f>
        <v>1763000</v>
      </c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7"/>
      <c r="ES65" s="174" t="s">
        <v>50</v>
      </c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7"/>
    </row>
    <row r="66" spans="1:161" ht="11.1" customHeight="1">
      <c r="A66" s="234" t="s">
        <v>85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3"/>
      <c r="BX66" s="115" t="s">
        <v>101</v>
      </c>
      <c r="BY66" s="116"/>
      <c r="BZ66" s="116"/>
      <c r="CA66" s="116"/>
      <c r="CB66" s="116"/>
      <c r="CC66" s="116"/>
      <c r="CD66" s="116"/>
      <c r="CE66" s="172"/>
      <c r="CF66" s="173" t="s">
        <v>87</v>
      </c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72"/>
      <c r="CS66" s="173" t="s">
        <v>88</v>
      </c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72"/>
      <c r="DF66" s="228">
        <f>930000</f>
        <v>930000</v>
      </c>
      <c r="DG66" s="229"/>
      <c r="DH66" s="229"/>
      <c r="DI66" s="229"/>
      <c r="DJ66" s="229"/>
      <c r="DK66" s="229"/>
      <c r="DL66" s="229"/>
      <c r="DM66" s="229"/>
      <c r="DN66" s="229"/>
      <c r="DO66" s="229"/>
      <c r="DP66" s="229"/>
      <c r="DQ66" s="229"/>
      <c r="DR66" s="230"/>
      <c r="DS66" s="228">
        <f>930000</f>
        <v>930000</v>
      </c>
      <c r="DT66" s="229"/>
      <c r="DU66" s="229"/>
      <c r="DV66" s="229"/>
      <c r="DW66" s="229"/>
      <c r="DX66" s="229"/>
      <c r="DY66" s="229"/>
      <c r="DZ66" s="229"/>
      <c r="EA66" s="229"/>
      <c r="EB66" s="229"/>
      <c r="EC66" s="229"/>
      <c r="ED66" s="229"/>
      <c r="EE66" s="230"/>
      <c r="EF66" s="228">
        <f>930000</f>
        <v>930000</v>
      </c>
      <c r="EG66" s="229"/>
      <c r="EH66" s="229"/>
      <c r="EI66" s="229"/>
      <c r="EJ66" s="229"/>
      <c r="EK66" s="229"/>
      <c r="EL66" s="229"/>
      <c r="EM66" s="229"/>
      <c r="EN66" s="229"/>
      <c r="EO66" s="229"/>
      <c r="EP66" s="229"/>
      <c r="EQ66" s="229"/>
      <c r="ER66" s="230"/>
      <c r="ES66" s="174" t="s">
        <v>50</v>
      </c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7"/>
    </row>
    <row r="67" spans="1:161" ht="11.1" customHeight="1">
      <c r="A67" s="234" t="s">
        <v>85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3"/>
      <c r="BX67" s="115" t="s">
        <v>101</v>
      </c>
      <c r="BY67" s="116"/>
      <c r="BZ67" s="116"/>
      <c r="CA67" s="116"/>
      <c r="CB67" s="116"/>
      <c r="CC67" s="116"/>
      <c r="CD67" s="116"/>
      <c r="CE67" s="172"/>
      <c r="CF67" s="173" t="s">
        <v>87</v>
      </c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72"/>
      <c r="CS67" s="173" t="s">
        <v>258</v>
      </c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72"/>
      <c r="DF67" s="228">
        <f>782000</f>
        <v>782000</v>
      </c>
      <c r="DG67" s="229"/>
      <c r="DH67" s="229"/>
      <c r="DI67" s="229"/>
      <c r="DJ67" s="229"/>
      <c r="DK67" s="229"/>
      <c r="DL67" s="229"/>
      <c r="DM67" s="229"/>
      <c r="DN67" s="229"/>
      <c r="DO67" s="229"/>
      <c r="DP67" s="229"/>
      <c r="DQ67" s="229"/>
      <c r="DR67" s="230"/>
      <c r="DS67" s="228">
        <f>782000</f>
        <v>782000</v>
      </c>
      <c r="DT67" s="229"/>
      <c r="DU67" s="229"/>
      <c r="DV67" s="229"/>
      <c r="DW67" s="229"/>
      <c r="DX67" s="229"/>
      <c r="DY67" s="229"/>
      <c r="DZ67" s="229"/>
      <c r="EA67" s="229"/>
      <c r="EB67" s="229"/>
      <c r="EC67" s="229"/>
      <c r="ED67" s="229"/>
      <c r="EE67" s="230"/>
      <c r="EF67" s="228">
        <f>782000</f>
        <v>782000</v>
      </c>
      <c r="EG67" s="229"/>
      <c r="EH67" s="229"/>
      <c r="EI67" s="229"/>
      <c r="EJ67" s="229"/>
      <c r="EK67" s="229"/>
      <c r="EL67" s="229"/>
      <c r="EM67" s="229"/>
      <c r="EN67" s="229"/>
      <c r="EO67" s="229"/>
      <c r="EP67" s="229"/>
      <c r="EQ67" s="229"/>
      <c r="ER67" s="230"/>
      <c r="ES67" s="174" t="s">
        <v>50</v>
      </c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7"/>
    </row>
    <row r="68" spans="1:161" ht="11.1" customHeight="1">
      <c r="A68" s="234" t="s">
        <v>85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3"/>
      <c r="BX68" s="115" t="s">
        <v>101</v>
      </c>
      <c r="BY68" s="116"/>
      <c r="BZ68" s="116"/>
      <c r="CA68" s="116"/>
      <c r="CB68" s="116"/>
      <c r="CC68" s="116"/>
      <c r="CD68" s="116"/>
      <c r="CE68" s="172"/>
      <c r="CF68" s="173" t="s">
        <v>87</v>
      </c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72"/>
      <c r="CS68" s="173" t="s">
        <v>259</v>
      </c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72"/>
      <c r="DF68" s="228">
        <f>51000</f>
        <v>51000</v>
      </c>
      <c r="DG68" s="229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  <c r="DR68" s="230"/>
      <c r="DS68" s="228">
        <f>51000</f>
        <v>51000</v>
      </c>
      <c r="DT68" s="229"/>
      <c r="DU68" s="229"/>
      <c r="DV68" s="229"/>
      <c r="DW68" s="229"/>
      <c r="DX68" s="229"/>
      <c r="DY68" s="229"/>
      <c r="DZ68" s="229"/>
      <c r="EA68" s="229"/>
      <c r="EB68" s="229"/>
      <c r="EC68" s="229"/>
      <c r="ED68" s="229"/>
      <c r="EE68" s="230"/>
      <c r="EF68" s="228">
        <f>51000</f>
        <v>51000</v>
      </c>
      <c r="EG68" s="229"/>
      <c r="EH68" s="229"/>
      <c r="EI68" s="229"/>
      <c r="EJ68" s="229"/>
      <c r="EK68" s="229"/>
      <c r="EL68" s="229"/>
      <c r="EM68" s="229"/>
      <c r="EN68" s="229"/>
      <c r="EO68" s="229"/>
      <c r="EP68" s="229"/>
      <c r="EQ68" s="229"/>
      <c r="ER68" s="230"/>
      <c r="ES68" s="174" t="s">
        <v>50</v>
      </c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7"/>
    </row>
    <row r="69" spans="1:161" ht="11.1" hidden="1" customHeight="1">
      <c r="A69" s="234" t="s">
        <v>85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3"/>
      <c r="BX69" s="115" t="s">
        <v>101</v>
      </c>
      <c r="BY69" s="116"/>
      <c r="BZ69" s="116"/>
      <c r="CA69" s="116"/>
      <c r="CB69" s="116"/>
      <c r="CC69" s="116"/>
      <c r="CD69" s="116"/>
      <c r="CE69" s="172"/>
      <c r="CF69" s="173" t="s">
        <v>87</v>
      </c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72"/>
      <c r="CS69" s="173" t="s">
        <v>91</v>
      </c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72"/>
      <c r="DF69" s="228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30"/>
      <c r="DS69" s="228"/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30"/>
      <c r="EF69" s="228"/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30"/>
      <c r="ES69" s="174" t="s">
        <v>50</v>
      </c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7"/>
    </row>
    <row r="70" spans="1:161" ht="11.1" hidden="1" customHeight="1">
      <c r="A70" s="234" t="s">
        <v>85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3"/>
      <c r="BX70" s="115" t="s">
        <v>101</v>
      </c>
      <c r="BY70" s="116"/>
      <c r="BZ70" s="116"/>
      <c r="CA70" s="116"/>
      <c r="CB70" s="116"/>
      <c r="CC70" s="116"/>
      <c r="CD70" s="116"/>
      <c r="CE70" s="172"/>
      <c r="CF70" s="173" t="s">
        <v>87</v>
      </c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72"/>
      <c r="CS70" s="173" t="s">
        <v>92</v>
      </c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72"/>
      <c r="DF70" s="228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30"/>
      <c r="DS70" s="228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30"/>
      <c r="EF70" s="228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30"/>
      <c r="ES70" s="174" t="s">
        <v>50</v>
      </c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7"/>
    </row>
    <row r="71" spans="1:161" ht="11.1" customHeight="1">
      <c r="A71" s="259" t="s">
        <v>108</v>
      </c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0"/>
      <c r="BQ71" s="260"/>
      <c r="BR71" s="260"/>
      <c r="BS71" s="260"/>
      <c r="BT71" s="260"/>
      <c r="BU71" s="260"/>
      <c r="BV71" s="260"/>
      <c r="BW71" s="260"/>
      <c r="BX71" s="115" t="s">
        <v>109</v>
      </c>
      <c r="BY71" s="116"/>
      <c r="BZ71" s="116"/>
      <c r="CA71" s="116"/>
      <c r="CB71" s="116"/>
      <c r="CC71" s="116"/>
      <c r="CD71" s="116"/>
      <c r="CE71" s="172"/>
      <c r="CF71" s="173" t="s">
        <v>110</v>
      </c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72"/>
      <c r="CS71" s="173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72"/>
      <c r="DF71" s="243">
        <f>DF72+DF73+DF74+DF75</f>
        <v>109158</v>
      </c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5"/>
      <c r="DS71" s="243">
        <f>DS72+DS73+DS74+DS75</f>
        <v>107293</v>
      </c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5"/>
      <c r="EF71" s="243">
        <f>EF72+EF73+EF74+EF75</f>
        <v>107293</v>
      </c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5"/>
      <c r="ES71" s="174" t="s">
        <v>50</v>
      </c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7"/>
    </row>
    <row r="72" spans="1:161" ht="21.75" customHeight="1">
      <c r="A72" s="92" t="s">
        <v>111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115" t="s">
        <v>112</v>
      </c>
      <c r="BY72" s="116"/>
      <c r="BZ72" s="116"/>
      <c r="CA72" s="116"/>
      <c r="CB72" s="116"/>
      <c r="CC72" s="116"/>
      <c r="CD72" s="116"/>
      <c r="CE72" s="172"/>
      <c r="CF72" s="173" t="s">
        <v>113</v>
      </c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72"/>
      <c r="CS72" s="173" t="s">
        <v>114</v>
      </c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72"/>
      <c r="DF72" s="228"/>
      <c r="DG72" s="229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  <c r="DR72" s="230"/>
      <c r="DS72" s="228"/>
      <c r="DT72" s="229"/>
      <c r="DU72" s="229"/>
      <c r="DV72" s="229"/>
      <c r="DW72" s="229"/>
      <c r="DX72" s="229"/>
      <c r="DY72" s="229"/>
      <c r="DZ72" s="229"/>
      <c r="EA72" s="229"/>
      <c r="EB72" s="229"/>
      <c r="EC72" s="229"/>
      <c r="ED72" s="229"/>
      <c r="EE72" s="230"/>
      <c r="EF72" s="228"/>
      <c r="EG72" s="229"/>
      <c r="EH72" s="229"/>
      <c r="EI72" s="229"/>
      <c r="EJ72" s="229"/>
      <c r="EK72" s="229"/>
      <c r="EL72" s="229"/>
      <c r="EM72" s="229"/>
      <c r="EN72" s="229"/>
      <c r="EO72" s="229"/>
      <c r="EP72" s="229"/>
      <c r="EQ72" s="229"/>
      <c r="ER72" s="230"/>
      <c r="ES72" s="174" t="s">
        <v>50</v>
      </c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7"/>
    </row>
    <row r="73" spans="1:161" ht="12.75" customHeight="1">
      <c r="A73" s="92" t="s">
        <v>115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115" t="s">
        <v>112</v>
      </c>
      <c r="BY73" s="116"/>
      <c r="BZ73" s="116"/>
      <c r="CA73" s="116"/>
      <c r="CB73" s="116"/>
      <c r="CC73" s="116"/>
      <c r="CD73" s="116"/>
      <c r="CE73" s="172"/>
      <c r="CF73" s="173" t="s">
        <v>113</v>
      </c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72"/>
      <c r="CS73" s="173" t="s">
        <v>116</v>
      </c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72"/>
      <c r="DF73" s="228">
        <f>108158</f>
        <v>108158</v>
      </c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30"/>
      <c r="DS73" s="228">
        <f>106293</f>
        <v>106293</v>
      </c>
      <c r="DT73" s="229"/>
      <c r="DU73" s="229"/>
      <c r="DV73" s="229"/>
      <c r="DW73" s="229"/>
      <c r="DX73" s="229"/>
      <c r="DY73" s="229"/>
      <c r="DZ73" s="229"/>
      <c r="EA73" s="229"/>
      <c r="EB73" s="229"/>
      <c r="EC73" s="229"/>
      <c r="ED73" s="229"/>
      <c r="EE73" s="230"/>
      <c r="EF73" s="228">
        <f>106293</f>
        <v>106293</v>
      </c>
      <c r="EG73" s="229"/>
      <c r="EH73" s="229"/>
      <c r="EI73" s="229"/>
      <c r="EJ73" s="229"/>
      <c r="EK73" s="229"/>
      <c r="EL73" s="229"/>
      <c r="EM73" s="229"/>
      <c r="EN73" s="229"/>
      <c r="EO73" s="229"/>
      <c r="EP73" s="229"/>
      <c r="EQ73" s="229"/>
      <c r="ER73" s="230"/>
      <c r="ES73" s="174" t="s">
        <v>50</v>
      </c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7"/>
    </row>
    <row r="74" spans="1:161" ht="10.5" customHeight="1">
      <c r="A74" s="92" t="s">
        <v>117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115" t="s">
        <v>118</v>
      </c>
      <c r="BY74" s="116"/>
      <c r="BZ74" s="116"/>
      <c r="CA74" s="116"/>
      <c r="CB74" s="116"/>
      <c r="CC74" s="116"/>
      <c r="CD74" s="116"/>
      <c r="CE74" s="172"/>
      <c r="CF74" s="173" t="s">
        <v>119</v>
      </c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72"/>
      <c r="CS74" s="173" t="s">
        <v>116</v>
      </c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72"/>
      <c r="DF74" s="228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30"/>
      <c r="DS74" s="228"/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30"/>
      <c r="EF74" s="228"/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30"/>
      <c r="ES74" s="174" t="s">
        <v>50</v>
      </c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7"/>
    </row>
    <row r="75" spans="1:161" ht="11.1" customHeight="1">
      <c r="A75" s="92" t="s">
        <v>120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115" t="s">
        <v>121</v>
      </c>
      <c r="BY75" s="116"/>
      <c r="BZ75" s="116"/>
      <c r="CA75" s="116"/>
      <c r="CB75" s="116"/>
      <c r="CC75" s="116"/>
      <c r="CD75" s="116"/>
      <c r="CE75" s="172"/>
      <c r="CF75" s="173" t="s">
        <v>122</v>
      </c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72"/>
      <c r="CS75" s="173" t="s">
        <v>123</v>
      </c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72"/>
      <c r="DF75" s="228">
        <f>1000</f>
        <v>1000</v>
      </c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30"/>
      <c r="DS75" s="228">
        <f>1000</f>
        <v>1000</v>
      </c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30"/>
      <c r="EF75" s="228">
        <f>1000</f>
        <v>1000</v>
      </c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30"/>
      <c r="ES75" s="174" t="s">
        <v>50</v>
      </c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7"/>
    </row>
    <row r="76" spans="1:161" ht="12.75" customHeight="1">
      <c r="A76" s="259" t="s">
        <v>124</v>
      </c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115" t="s">
        <v>125</v>
      </c>
      <c r="BY76" s="116"/>
      <c r="BZ76" s="116"/>
      <c r="CA76" s="116"/>
      <c r="CB76" s="116"/>
      <c r="CC76" s="116"/>
      <c r="CD76" s="116"/>
      <c r="CE76" s="172"/>
      <c r="CF76" s="173" t="s">
        <v>50</v>
      </c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72"/>
      <c r="CS76" s="173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72"/>
      <c r="DF76" s="261">
        <f>DF77+DF78+DF79+DF80+DF81+DF82+DF83+DF84+DF85+DF86+DF87+DF88+DF89+DF90+DF91+DF92+DF93+DF94+DF109</f>
        <v>1944591.37</v>
      </c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3"/>
      <c r="DS76" s="261">
        <f>DS77+DS78+DS79+DS80+DS81+DS82+DS83+DS84+DS85+DS86+DS87+DS88+DS89+DS90+DS91+DS92+DS93+DS94+DS109</f>
        <v>1944591.37</v>
      </c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3"/>
      <c r="EF76" s="261">
        <f>EF77+EF78+EF79+EF80+EF81+EF82+EF83+EF84+EF85+EF86+EF87+EF88+EF89+EF90+EF91+EF92+EF93+EF94+EF109</f>
        <v>1944591.37</v>
      </c>
      <c r="EG76" s="262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3"/>
      <c r="ES76" s="174" t="s">
        <v>50</v>
      </c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7"/>
    </row>
    <row r="77" spans="1:161" ht="33" customHeight="1">
      <c r="A77" s="92" t="s">
        <v>126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4"/>
      <c r="BX77" s="115" t="s">
        <v>127</v>
      </c>
      <c r="BY77" s="116"/>
      <c r="BZ77" s="116"/>
      <c r="CA77" s="116"/>
      <c r="CB77" s="116"/>
      <c r="CC77" s="116"/>
      <c r="CD77" s="116"/>
      <c r="CE77" s="172"/>
      <c r="CF77" s="173" t="s">
        <v>128</v>
      </c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72"/>
      <c r="CS77" s="173" t="s">
        <v>142</v>
      </c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72"/>
      <c r="DF77" s="228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30"/>
      <c r="DS77" s="228"/>
      <c r="DT77" s="229"/>
      <c r="DU77" s="229"/>
      <c r="DV77" s="229"/>
      <c r="DW77" s="229"/>
      <c r="DX77" s="229"/>
      <c r="DY77" s="229"/>
      <c r="DZ77" s="229"/>
      <c r="EA77" s="229"/>
      <c r="EB77" s="229"/>
      <c r="EC77" s="229"/>
      <c r="ED77" s="229"/>
      <c r="EE77" s="230"/>
      <c r="EF77" s="228"/>
      <c r="EG77" s="229"/>
      <c r="EH77" s="229"/>
      <c r="EI77" s="229"/>
      <c r="EJ77" s="229"/>
      <c r="EK77" s="229"/>
      <c r="EL77" s="229"/>
      <c r="EM77" s="229"/>
      <c r="EN77" s="229"/>
      <c r="EO77" s="229"/>
      <c r="EP77" s="229"/>
      <c r="EQ77" s="229"/>
      <c r="ER77" s="230"/>
      <c r="ES77" s="174" t="s">
        <v>50</v>
      </c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7"/>
    </row>
    <row r="78" spans="1:161" ht="12.75" customHeight="1" thickBot="1">
      <c r="A78" s="92" t="s">
        <v>129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4"/>
      <c r="BX78" s="136" t="s">
        <v>130</v>
      </c>
      <c r="BY78" s="137"/>
      <c r="BZ78" s="137"/>
      <c r="CA78" s="137"/>
      <c r="CB78" s="137"/>
      <c r="CC78" s="137"/>
      <c r="CD78" s="137"/>
      <c r="CE78" s="264"/>
      <c r="CF78" s="265" t="s">
        <v>131</v>
      </c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264"/>
      <c r="CS78" s="265" t="s">
        <v>132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264"/>
      <c r="DF78" s="266">
        <f>30000</f>
        <v>30000</v>
      </c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8"/>
      <c r="DS78" s="266">
        <f>30000</f>
        <v>30000</v>
      </c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8"/>
      <c r="EF78" s="266">
        <f>30000</f>
        <v>30000</v>
      </c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8"/>
      <c r="ES78" s="269" t="s">
        <v>50</v>
      </c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1"/>
    </row>
    <row r="79" spans="1:161" ht="12.75" customHeight="1" thickBot="1">
      <c r="A79" s="92" t="s">
        <v>133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4"/>
      <c r="BX79" s="136" t="s">
        <v>130</v>
      </c>
      <c r="BY79" s="137"/>
      <c r="BZ79" s="137"/>
      <c r="CA79" s="137"/>
      <c r="CB79" s="137"/>
      <c r="CC79" s="137"/>
      <c r="CD79" s="137"/>
      <c r="CE79" s="264"/>
      <c r="CF79" s="265" t="s">
        <v>131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264"/>
      <c r="CS79" s="265" t="s">
        <v>260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264"/>
      <c r="DF79" s="266"/>
      <c r="DG79" s="267"/>
      <c r="DH79" s="267"/>
      <c r="DI79" s="267"/>
      <c r="DJ79" s="267"/>
      <c r="DK79" s="267"/>
      <c r="DL79" s="267"/>
      <c r="DM79" s="267"/>
      <c r="DN79" s="267"/>
      <c r="DO79" s="267"/>
      <c r="DP79" s="267"/>
      <c r="DQ79" s="267"/>
      <c r="DR79" s="268"/>
      <c r="DS79" s="266"/>
      <c r="DT79" s="267"/>
      <c r="DU79" s="267"/>
      <c r="DV79" s="267"/>
      <c r="DW79" s="267"/>
      <c r="DX79" s="267"/>
      <c r="DY79" s="267"/>
      <c r="DZ79" s="267"/>
      <c r="EA79" s="267"/>
      <c r="EB79" s="267"/>
      <c r="EC79" s="267"/>
      <c r="ED79" s="267"/>
      <c r="EE79" s="268"/>
      <c r="EF79" s="266"/>
      <c r="EG79" s="267"/>
      <c r="EH79" s="267"/>
      <c r="EI79" s="267"/>
      <c r="EJ79" s="267"/>
      <c r="EK79" s="267"/>
      <c r="EL79" s="267"/>
      <c r="EM79" s="267"/>
      <c r="EN79" s="267"/>
      <c r="EO79" s="267"/>
      <c r="EP79" s="267"/>
      <c r="EQ79" s="267"/>
      <c r="ER79" s="268"/>
      <c r="ES79" s="269" t="s">
        <v>50</v>
      </c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1"/>
    </row>
    <row r="80" spans="1:161" ht="11.25" customHeight="1" thickBot="1">
      <c r="A80" s="92" t="s">
        <v>134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4"/>
      <c r="BX80" s="136" t="s">
        <v>130</v>
      </c>
      <c r="BY80" s="137"/>
      <c r="BZ80" s="137"/>
      <c r="CA80" s="137"/>
      <c r="CB80" s="137"/>
      <c r="CC80" s="137"/>
      <c r="CD80" s="137"/>
      <c r="CE80" s="264"/>
      <c r="CF80" s="101" t="s">
        <v>131</v>
      </c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7"/>
      <c r="CS80" s="101" t="s">
        <v>135</v>
      </c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7"/>
      <c r="DF80" s="102">
        <f>150093.54</f>
        <v>150093.54</v>
      </c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4"/>
      <c r="DS80" s="102">
        <f>150093.54</f>
        <v>150093.54</v>
      </c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4"/>
      <c r="EF80" s="102">
        <f>150093.54</f>
        <v>150093.54</v>
      </c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4"/>
      <c r="ES80" s="105" t="s">
        <v>50</v>
      </c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7"/>
    </row>
    <row r="81" spans="1:161" ht="11.25" customHeight="1" thickBot="1">
      <c r="A81" s="92" t="s">
        <v>134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4"/>
      <c r="BX81" s="136" t="s">
        <v>130</v>
      </c>
      <c r="BY81" s="137"/>
      <c r="BZ81" s="137"/>
      <c r="CA81" s="137"/>
      <c r="CB81" s="137"/>
      <c r="CC81" s="137"/>
      <c r="CD81" s="137"/>
      <c r="CE81" s="264"/>
      <c r="CF81" s="101" t="s">
        <v>131</v>
      </c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7"/>
      <c r="CS81" s="101" t="s">
        <v>136</v>
      </c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7"/>
      <c r="DF81" s="102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4"/>
      <c r="DS81" s="102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4"/>
      <c r="EF81" s="102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4"/>
      <c r="ES81" s="105" t="s">
        <v>50</v>
      </c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7"/>
    </row>
    <row r="82" spans="1:161" ht="11.25" customHeight="1" thickBot="1">
      <c r="A82" s="92" t="s">
        <v>134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4"/>
      <c r="BX82" s="136" t="s">
        <v>130</v>
      </c>
      <c r="BY82" s="137"/>
      <c r="BZ82" s="137"/>
      <c r="CA82" s="137"/>
      <c r="CB82" s="137"/>
      <c r="CC82" s="137"/>
      <c r="CD82" s="137"/>
      <c r="CE82" s="264"/>
      <c r="CF82" s="101" t="s">
        <v>131</v>
      </c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7"/>
      <c r="CS82" s="101" t="s">
        <v>137</v>
      </c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7"/>
      <c r="DF82" s="102">
        <f>7415.83</f>
        <v>7415.83</v>
      </c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4"/>
      <c r="DS82" s="102">
        <f>7415.83</f>
        <v>7415.83</v>
      </c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4"/>
      <c r="EF82" s="102">
        <f>7415.83</f>
        <v>7415.83</v>
      </c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4"/>
      <c r="ES82" s="105" t="s">
        <v>50</v>
      </c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7"/>
    </row>
    <row r="83" spans="1:161" ht="11.25" customHeight="1" thickBot="1">
      <c r="A83" s="92" t="s">
        <v>134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4"/>
      <c r="BX83" s="136" t="s">
        <v>130</v>
      </c>
      <c r="BY83" s="137"/>
      <c r="BZ83" s="137"/>
      <c r="CA83" s="137"/>
      <c r="CB83" s="137"/>
      <c r="CC83" s="137"/>
      <c r="CD83" s="137"/>
      <c r="CE83" s="264"/>
      <c r="CF83" s="101" t="s">
        <v>131</v>
      </c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7"/>
      <c r="CS83" s="101" t="s">
        <v>138</v>
      </c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7"/>
      <c r="DF83" s="102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4"/>
      <c r="DS83" s="102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4"/>
      <c r="EF83" s="102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4"/>
      <c r="ES83" s="105" t="s">
        <v>50</v>
      </c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7"/>
    </row>
    <row r="84" spans="1:161" ht="11.25" customHeight="1" thickBot="1">
      <c r="A84" s="234" t="s">
        <v>139</v>
      </c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3"/>
      <c r="BX84" s="136" t="s">
        <v>130</v>
      </c>
      <c r="BY84" s="137"/>
      <c r="BZ84" s="137"/>
      <c r="CA84" s="137"/>
      <c r="CB84" s="137"/>
      <c r="CC84" s="137"/>
      <c r="CD84" s="137"/>
      <c r="CE84" s="264"/>
      <c r="CF84" s="183" t="s">
        <v>131</v>
      </c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5"/>
      <c r="CS84" s="183" t="s">
        <v>140</v>
      </c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5"/>
      <c r="DF84" s="206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8"/>
      <c r="DS84" s="206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8"/>
      <c r="EF84" s="206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8"/>
      <c r="ES84" s="212" t="s">
        <v>50</v>
      </c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213"/>
    </row>
    <row r="85" spans="1:161" ht="11.25" customHeight="1" thickBot="1">
      <c r="A85" s="272" t="s">
        <v>141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273"/>
      <c r="BX85" s="136" t="s">
        <v>130</v>
      </c>
      <c r="BY85" s="137"/>
      <c r="BZ85" s="137"/>
      <c r="CA85" s="137"/>
      <c r="CB85" s="137"/>
      <c r="CC85" s="137"/>
      <c r="CD85" s="137"/>
      <c r="CE85" s="264"/>
      <c r="CF85" s="180" t="s">
        <v>131</v>
      </c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2"/>
      <c r="CS85" s="180" t="s">
        <v>142</v>
      </c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2"/>
      <c r="DF85" s="203">
        <f>33810+3000</f>
        <v>36810</v>
      </c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5"/>
      <c r="DS85" s="203">
        <f>33810+3000</f>
        <v>36810</v>
      </c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5"/>
      <c r="EF85" s="203">
        <f>33810+3000</f>
        <v>36810</v>
      </c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5"/>
      <c r="ES85" s="209" t="s">
        <v>50</v>
      </c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1"/>
    </row>
    <row r="86" spans="1:161" ht="11.25" hidden="1" customHeight="1">
      <c r="A86" s="272" t="s">
        <v>141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273"/>
      <c r="BX86" s="201" t="s">
        <v>143</v>
      </c>
      <c r="BY86" s="181"/>
      <c r="BZ86" s="181"/>
      <c r="CA86" s="181"/>
      <c r="CB86" s="181"/>
      <c r="CC86" s="181"/>
      <c r="CD86" s="181"/>
      <c r="CE86" s="182"/>
      <c r="CF86" s="180" t="s">
        <v>131</v>
      </c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2"/>
      <c r="CS86" s="180" t="s">
        <v>144</v>
      </c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2"/>
      <c r="DF86" s="203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5"/>
      <c r="DS86" s="203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5"/>
      <c r="EF86" s="203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5"/>
      <c r="ES86" s="209" t="s">
        <v>50</v>
      </c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1"/>
    </row>
    <row r="87" spans="1:161" ht="11.25" customHeight="1" thickBot="1">
      <c r="A87" s="272" t="s">
        <v>141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273"/>
      <c r="BX87" s="136" t="s">
        <v>130</v>
      </c>
      <c r="BY87" s="137"/>
      <c r="BZ87" s="137"/>
      <c r="CA87" s="137"/>
      <c r="CB87" s="137"/>
      <c r="CC87" s="137"/>
      <c r="CD87" s="137"/>
      <c r="CE87" s="264"/>
      <c r="CF87" s="180" t="s">
        <v>131</v>
      </c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2"/>
      <c r="CS87" s="180" t="s">
        <v>261</v>
      </c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2"/>
      <c r="DF87" s="203">
        <f>10000</f>
        <v>10000</v>
      </c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5"/>
      <c r="DS87" s="203">
        <f>10000</f>
        <v>10000</v>
      </c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5"/>
      <c r="EF87" s="203">
        <f>10000</f>
        <v>10000</v>
      </c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5"/>
      <c r="ES87" s="209" t="s">
        <v>50</v>
      </c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1"/>
    </row>
    <row r="88" spans="1:161" ht="11.25" customHeight="1" thickBot="1">
      <c r="A88" s="163" t="s">
        <v>145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274"/>
      <c r="BX88" s="136" t="s">
        <v>130</v>
      </c>
      <c r="BY88" s="137"/>
      <c r="BZ88" s="137"/>
      <c r="CA88" s="137"/>
      <c r="CB88" s="137"/>
      <c r="CC88" s="137"/>
      <c r="CD88" s="137"/>
      <c r="CE88" s="264"/>
      <c r="CF88" s="173" t="s">
        <v>131</v>
      </c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72"/>
      <c r="CS88" s="173" t="s">
        <v>146</v>
      </c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72"/>
      <c r="DF88" s="228">
        <f>39200+10000+1500</f>
        <v>50700</v>
      </c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30"/>
      <c r="DS88" s="228">
        <f>39200+10000+1500</f>
        <v>50700</v>
      </c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30"/>
      <c r="EF88" s="228">
        <f>39200+10000+1500</f>
        <v>50700</v>
      </c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30"/>
      <c r="ES88" s="174" t="s">
        <v>50</v>
      </c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7"/>
    </row>
    <row r="89" spans="1:161" ht="11.25" customHeight="1" thickBot="1">
      <c r="A89" s="163" t="s">
        <v>145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274"/>
      <c r="BX89" s="136" t="s">
        <v>130</v>
      </c>
      <c r="BY89" s="137"/>
      <c r="BZ89" s="137"/>
      <c r="CA89" s="137"/>
      <c r="CB89" s="137"/>
      <c r="CC89" s="137"/>
      <c r="CD89" s="137"/>
      <c r="CE89" s="264"/>
      <c r="CF89" s="173" t="s">
        <v>131</v>
      </c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72"/>
      <c r="CS89" s="173" t="s">
        <v>257</v>
      </c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72"/>
      <c r="DF89" s="228">
        <f>10000</f>
        <v>10000</v>
      </c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30"/>
      <c r="DS89" s="228">
        <f>10000</f>
        <v>10000</v>
      </c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30"/>
      <c r="EF89" s="228">
        <f>10000</f>
        <v>10000</v>
      </c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30"/>
      <c r="ES89" s="174" t="s">
        <v>50</v>
      </c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7"/>
    </row>
    <row r="90" spans="1:161" ht="11.25" customHeight="1" thickBot="1">
      <c r="A90" s="163" t="s">
        <v>147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274"/>
      <c r="BX90" s="136" t="s">
        <v>130</v>
      </c>
      <c r="BY90" s="137"/>
      <c r="BZ90" s="137"/>
      <c r="CA90" s="137"/>
      <c r="CB90" s="137"/>
      <c r="CC90" s="137"/>
      <c r="CD90" s="137"/>
      <c r="CE90" s="264"/>
      <c r="CF90" s="173" t="s">
        <v>131</v>
      </c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72"/>
      <c r="CS90" s="173" t="s">
        <v>148</v>
      </c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72"/>
      <c r="DF90" s="228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30"/>
      <c r="DS90" s="228"/>
      <c r="DT90" s="229"/>
      <c r="DU90" s="229"/>
      <c r="DV90" s="229"/>
      <c r="DW90" s="229"/>
      <c r="DX90" s="229"/>
      <c r="DY90" s="229"/>
      <c r="DZ90" s="229"/>
      <c r="EA90" s="229"/>
      <c r="EB90" s="229"/>
      <c r="EC90" s="229"/>
      <c r="ED90" s="229"/>
      <c r="EE90" s="230"/>
      <c r="EF90" s="228"/>
      <c r="EG90" s="229"/>
      <c r="EH90" s="229"/>
      <c r="EI90" s="229"/>
      <c r="EJ90" s="229"/>
      <c r="EK90" s="229"/>
      <c r="EL90" s="229"/>
      <c r="EM90" s="229"/>
      <c r="EN90" s="229"/>
      <c r="EO90" s="229"/>
      <c r="EP90" s="229"/>
      <c r="EQ90" s="229"/>
      <c r="ER90" s="230"/>
      <c r="ES90" s="174" t="s">
        <v>50</v>
      </c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7"/>
    </row>
    <row r="91" spans="1:161" ht="12" customHeight="1" thickBot="1">
      <c r="A91" s="92" t="s">
        <v>149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136" t="s">
        <v>130</v>
      </c>
      <c r="BY91" s="137"/>
      <c r="BZ91" s="137"/>
      <c r="CA91" s="137"/>
      <c r="CB91" s="137"/>
      <c r="CC91" s="137"/>
      <c r="CD91" s="137"/>
      <c r="CE91" s="264"/>
      <c r="CF91" s="173" t="s">
        <v>131</v>
      </c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72"/>
      <c r="CS91" s="173" t="s">
        <v>150</v>
      </c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72"/>
      <c r="DF91" s="228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30"/>
      <c r="DS91" s="228"/>
      <c r="DT91" s="229"/>
      <c r="DU91" s="229"/>
      <c r="DV91" s="229"/>
      <c r="DW91" s="229"/>
      <c r="DX91" s="229"/>
      <c r="DY91" s="229"/>
      <c r="DZ91" s="229"/>
      <c r="EA91" s="229"/>
      <c r="EB91" s="229"/>
      <c r="EC91" s="229"/>
      <c r="ED91" s="229"/>
      <c r="EE91" s="230"/>
      <c r="EF91" s="228"/>
      <c r="EG91" s="229"/>
      <c r="EH91" s="229"/>
      <c r="EI91" s="229"/>
      <c r="EJ91" s="229"/>
      <c r="EK91" s="229"/>
      <c r="EL91" s="229"/>
      <c r="EM91" s="229"/>
      <c r="EN91" s="229"/>
      <c r="EO91" s="229"/>
      <c r="EP91" s="229"/>
      <c r="EQ91" s="229"/>
      <c r="ER91" s="230"/>
      <c r="ES91" s="174" t="s">
        <v>50</v>
      </c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7"/>
    </row>
    <row r="92" spans="1:161" ht="12" customHeight="1" thickBot="1">
      <c r="A92" s="253" t="s">
        <v>151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255"/>
      <c r="BX92" s="136" t="s">
        <v>130</v>
      </c>
      <c r="BY92" s="137"/>
      <c r="BZ92" s="137"/>
      <c r="CA92" s="137"/>
      <c r="CB92" s="137"/>
      <c r="CC92" s="137"/>
      <c r="CD92" s="137"/>
      <c r="CE92" s="264"/>
      <c r="CF92" s="173" t="s">
        <v>131</v>
      </c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72"/>
      <c r="CS92" s="173" t="s">
        <v>152</v>
      </c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72"/>
      <c r="DF92" s="228">
        <f>5000+30000</f>
        <v>35000</v>
      </c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30"/>
      <c r="DS92" s="228">
        <f>5000+30000</f>
        <v>35000</v>
      </c>
      <c r="DT92" s="229"/>
      <c r="DU92" s="229"/>
      <c r="DV92" s="229"/>
      <c r="DW92" s="229"/>
      <c r="DX92" s="229"/>
      <c r="DY92" s="229"/>
      <c r="DZ92" s="229"/>
      <c r="EA92" s="229"/>
      <c r="EB92" s="229"/>
      <c r="EC92" s="229"/>
      <c r="ED92" s="229"/>
      <c r="EE92" s="230"/>
      <c r="EF92" s="228">
        <f>5000+30000</f>
        <v>35000</v>
      </c>
      <c r="EG92" s="229"/>
      <c r="EH92" s="229"/>
      <c r="EI92" s="229"/>
      <c r="EJ92" s="229"/>
      <c r="EK92" s="229"/>
      <c r="EL92" s="229"/>
      <c r="EM92" s="229"/>
      <c r="EN92" s="229"/>
      <c r="EO92" s="229"/>
      <c r="EP92" s="229"/>
      <c r="EQ92" s="229"/>
      <c r="ER92" s="230"/>
      <c r="ES92" s="174" t="s">
        <v>50</v>
      </c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7"/>
    </row>
    <row r="93" spans="1:161" ht="12" customHeight="1" thickBot="1">
      <c r="A93" s="253" t="s">
        <v>151</v>
      </c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5"/>
      <c r="BX93" s="136" t="s">
        <v>130</v>
      </c>
      <c r="BY93" s="137"/>
      <c r="BZ93" s="137"/>
      <c r="CA93" s="137"/>
      <c r="CB93" s="137"/>
      <c r="CC93" s="137"/>
      <c r="CD93" s="137"/>
      <c r="CE93" s="264"/>
      <c r="CF93" s="173" t="s">
        <v>131</v>
      </c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72"/>
      <c r="CS93" s="173" t="s">
        <v>262</v>
      </c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72"/>
      <c r="DF93" s="228">
        <f>20000</f>
        <v>20000</v>
      </c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30"/>
      <c r="DS93" s="228">
        <f>20000</f>
        <v>20000</v>
      </c>
      <c r="DT93" s="229"/>
      <c r="DU93" s="229"/>
      <c r="DV93" s="229"/>
      <c r="DW93" s="229"/>
      <c r="DX93" s="229"/>
      <c r="DY93" s="229"/>
      <c r="DZ93" s="229"/>
      <c r="EA93" s="229"/>
      <c r="EB93" s="229"/>
      <c r="EC93" s="229"/>
      <c r="ED93" s="229"/>
      <c r="EE93" s="230"/>
      <c r="EF93" s="228">
        <f>20000</f>
        <v>20000</v>
      </c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30"/>
      <c r="ES93" s="174" t="s">
        <v>50</v>
      </c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7"/>
    </row>
    <row r="94" spans="1:161" ht="12.75" customHeight="1" thickBot="1">
      <c r="A94" s="163" t="s">
        <v>153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36" t="s">
        <v>130</v>
      </c>
      <c r="BY94" s="137"/>
      <c r="BZ94" s="137"/>
      <c r="CA94" s="137"/>
      <c r="CB94" s="137"/>
      <c r="CC94" s="137"/>
      <c r="CD94" s="137"/>
      <c r="CE94" s="264"/>
      <c r="CF94" s="173" t="s">
        <v>131</v>
      </c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72"/>
      <c r="CS94" s="173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72"/>
      <c r="DF94" s="275">
        <f>DF96+DF97+DF98+DF100+DF102+DF103+DF104+DF105+DF106+DF107+DF108+DF101+DF99</f>
        <v>996932</v>
      </c>
      <c r="DG94" s="276"/>
      <c r="DH94" s="276"/>
      <c r="DI94" s="276"/>
      <c r="DJ94" s="276"/>
      <c r="DK94" s="276"/>
      <c r="DL94" s="276"/>
      <c r="DM94" s="276"/>
      <c r="DN94" s="276"/>
      <c r="DO94" s="276"/>
      <c r="DP94" s="276"/>
      <c r="DQ94" s="276"/>
      <c r="DR94" s="277"/>
      <c r="DS94" s="275">
        <f>DS96+DS97+DS98+DS100+DS102+DS103+DS104+DS105+DS106+DS107+DS108+DS101+DS99</f>
        <v>996932</v>
      </c>
      <c r="DT94" s="276"/>
      <c r="DU94" s="276"/>
      <c r="DV94" s="276"/>
      <c r="DW94" s="276"/>
      <c r="DX94" s="276"/>
      <c r="DY94" s="276"/>
      <c r="DZ94" s="276"/>
      <c r="EA94" s="276"/>
      <c r="EB94" s="276"/>
      <c r="EC94" s="276"/>
      <c r="ED94" s="276"/>
      <c r="EE94" s="277"/>
      <c r="EF94" s="275">
        <f>EF96+EF97+EF98+EF100+EF102+EF103+EF104+EF105+EF106+EF107+EF108+EF101+EF99</f>
        <v>996932</v>
      </c>
      <c r="EG94" s="276"/>
      <c r="EH94" s="276"/>
      <c r="EI94" s="276"/>
      <c r="EJ94" s="276"/>
      <c r="EK94" s="276"/>
      <c r="EL94" s="276"/>
      <c r="EM94" s="276"/>
      <c r="EN94" s="276"/>
      <c r="EO94" s="276"/>
      <c r="EP94" s="276"/>
      <c r="EQ94" s="276"/>
      <c r="ER94" s="277"/>
      <c r="ES94" s="174" t="s">
        <v>50</v>
      </c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7"/>
    </row>
    <row r="95" spans="1:161" ht="12" customHeight="1">
      <c r="A95" s="278" t="s">
        <v>154</v>
      </c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79"/>
      <c r="BR95" s="279"/>
      <c r="BS95" s="279"/>
      <c r="BT95" s="279"/>
      <c r="BU95" s="279"/>
      <c r="BV95" s="279"/>
      <c r="BW95" s="280"/>
      <c r="BX95" s="115"/>
      <c r="BY95" s="116"/>
      <c r="BZ95" s="116"/>
      <c r="CA95" s="116"/>
      <c r="CB95" s="116"/>
      <c r="CC95" s="116"/>
      <c r="CD95" s="116"/>
      <c r="CE95" s="172"/>
      <c r="CF95" s="173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72"/>
      <c r="CS95" s="173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72"/>
      <c r="DF95" s="228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30"/>
      <c r="DS95" s="228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30"/>
      <c r="EF95" s="228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30"/>
      <c r="ES95" s="174" t="s">
        <v>50</v>
      </c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7"/>
    </row>
    <row r="96" spans="1:161" ht="12.75" customHeight="1" thickBot="1">
      <c r="A96" s="246" t="s">
        <v>155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136" t="s">
        <v>130</v>
      </c>
      <c r="BY96" s="137"/>
      <c r="BZ96" s="137"/>
      <c r="CA96" s="137"/>
      <c r="CB96" s="137"/>
      <c r="CC96" s="137"/>
      <c r="CD96" s="137"/>
      <c r="CE96" s="264"/>
      <c r="CF96" s="173" t="s">
        <v>131</v>
      </c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72"/>
      <c r="CS96" s="173" t="s">
        <v>156</v>
      </c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72"/>
      <c r="DF96" s="228">
        <f>2000</f>
        <v>2000</v>
      </c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30"/>
      <c r="DS96" s="228">
        <f>2000</f>
        <v>2000</v>
      </c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30"/>
      <c r="EF96" s="228">
        <f>2000</f>
        <v>2000</v>
      </c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30"/>
      <c r="ES96" s="174" t="s">
        <v>50</v>
      </c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7"/>
    </row>
    <row r="97" spans="1:161" ht="12.75" hidden="1" customHeight="1">
      <c r="A97" s="246" t="s">
        <v>157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136" t="s">
        <v>130</v>
      </c>
      <c r="BY97" s="137"/>
      <c r="BZ97" s="137"/>
      <c r="CA97" s="137"/>
      <c r="CB97" s="137"/>
      <c r="CC97" s="137"/>
      <c r="CD97" s="137"/>
      <c r="CE97" s="264"/>
      <c r="CF97" s="173" t="s">
        <v>131</v>
      </c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72"/>
      <c r="CS97" s="173" t="s">
        <v>158</v>
      </c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72"/>
      <c r="DF97" s="228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30"/>
      <c r="DS97" s="228"/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30"/>
      <c r="EF97" s="228"/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30"/>
      <c r="ES97" s="174" t="s">
        <v>50</v>
      </c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7"/>
    </row>
    <row r="98" spans="1:161" ht="12.75" customHeight="1" thickBot="1">
      <c r="A98" s="246" t="s">
        <v>157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136" t="s">
        <v>130</v>
      </c>
      <c r="BY98" s="137"/>
      <c r="BZ98" s="137"/>
      <c r="CA98" s="137"/>
      <c r="CB98" s="137"/>
      <c r="CC98" s="137"/>
      <c r="CD98" s="137"/>
      <c r="CE98" s="264"/>
      <c r="CF98" s="173" t="s">
        <v>131</v>
      </c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72"/>
      <c r="CS98" s="173" t="s">
        <v>263</v>
      </c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72"/>
      <c r="DF98" s="228">
        <f>37600+850000</f>
        <v>887600</v>
      </c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30"/>
      <c r="DS98" s="228">
        <f>37600+850000</f>
        <v>887600</v>
      </c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30"/>
      <c r="EF98" s="228">
        <f>37600+850000</f>
        <v>887600</v>
      </c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30"/>
      <c r="ES98" s="174" t="s">
        <v>50</v>
      </c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7"/>
    </row>
    <row r="99" spans="1:161" ht="12.75" hidden="1" customHeight="1" thickBot="1">
      <c r="A99" s="246" t="s">
        <v>157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136" t="s">
        <v>130</v>
      </c>
      <c r="BY99" s="137"/>
      <c r="BZ99" s="137"/>
      <c r="CA99" s="137"/>
      <c r="CB99" s="137"/>
      <c r="CC99" s="137"/>
      <c r="CD99" s="137"/>
      <c r="CE99" s="264"/>
      <c r="CF99" s="173" t="s">
        <v>131</v>
      </c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72"/>
      <c r="CS99" s="173" t="s">
        <v>159</v>
      </c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72"/>
      <c r="DF99" s="228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30"/>
      <c r="DS99" s="228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30"/>
      <c r="EF99" s="228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30"/>
      <c r="ES99" s="174" t="s">
        <v>50</v>
      </c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7"/>
    </row>
    <row r="100" spans="1:161" ht="12.75" customHeight="1" thickBot="1">
      <c r="A100" s="163" t="s">
        <v>160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36" t="s">
        <v>130</v>
      </c>
      <c r="BY100" s="137"/>
      <c r="BZ100" s="137"/>
      <c r="CA100" s="137"/>
      <c r="CB100" s="137"/>
      <c r="CC100" s="137"/>
      <c r="CD100" s="137"/>
      <c r="CE100" s="264"/>
      <c r="CF100" s="173" t="s">
        <v>131</v>
      </c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72"/>
      <c r="CS100" s="173" t="s">
        <v>161</v>
      </c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72"/>
      <c r="DF100" s="228">
        <f>1000</f>
        <v>1000</v>
      </c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30"/>
      <c r="DS100" s="228">
        <f>1000</f>
        <v>1000</v>
      </c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30"/>
      <c r="EF100" s="228">
        <f>1000</f>
        <v>1000</v>
      </c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30"/>
      <c r="ES100" s="174" t="s">
        <v>50</v>
      </c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7"/>
    </row>
    <row r="101" spans="1:161" ht="12.75" hidden="1" customHeight="1" thickBot="1">
      <c r="A101" s="163" t="s">
        <v>160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36" t="s">
        <v>130</v>
      </c>
      <c r="BY101" s="137"/>
      <c r="BZ101" s="137"/>
      <c r="CA101" s="137"/>
      <c r="CB101" s="137"/>
      <c r="CC101" s="137"/>
      <c r="CD101" s="137"/>
      <c r="CE101" s="264"/>
      <c r="CF101" s="173" t="s">
        <v>131</v>
      </c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72"/>
      <c r="CS101" s="173" t="s">
        <v>265</v>
      </c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72"/>
      <c r="DF101" s="228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30"/>
      <c r="DS101" s="228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30"/>
      <c r="EF101" s="228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30"/>
      <c r="ES101" s="174" t="s">
        <v>50</v>
      </c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7"/>
    </row>
    <row r="102" spans="1:161" ht="12" customHeight="1" thickBot="1">
      <c r="A102" s="246" t="s">
        <v>162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136" t="s">
        <v>130</v>
      </c>
      <c r="BY102" s="137"/>
      <c r="BZ102" s="137"/>
      <c r="CA102" s="137"/>
      <c r="CB102" s="137"/>
      <c r="CC102" s="137"/>
      <c r="CD102" s="137"/>
      <c r="CE102" s="264"/>
      <c r="CF102" s="173" t="s">
        <v>131</v>
      </c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72"/>
      <c r="CS102" s="173" t="s">
        <v>163</v>
      </c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72"/>
      <c r="DF102" s="228">
        <f>30000</f>
        <v>30000</v>
      </c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30"/>
      <c r="DS102" s="228">
        <f>3000+30000</f>
        <v>33000</v>
      </c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229"/>
      <c r="ED102" s="229"/>
      <c r="EE102" s="230"/>
      <c r="EF102" s="228">
        <f>3000+30000</f>
        <v>33000</v>
      </c>
      <c r="EG102" s="229"/>
      <c r="EH102" s="229"/>
      <c r="EI102" s="229"/>
      <c r="EJ102" s="229"/>
      <c r="EK102" s="229"/>
      <c r="EL102" s="229"/>
      <c r="EM102" s="229"/>
      <c r="EN102" s="229"/>
      <c r="EO102" s="229"/>
      <c r="EP102" s="229"/>
      <c r="EQ102" s="229"/>
      <c r="ER102" s="230"/>
      <c r="ES102" s="174" t="s">
        <v>50</v>
      </c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7"/>
    </row>
    <row r="103" spans="1:161" ht="11.25" customHeight="1" thickBot="1">
      <c r="A103" s="246" t="s">
        <v>164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W103" s="247"/>
      <c r="BX103" s="136" t="s">
        <v>130</v>
      </c>
      <c r="BY103" s="137"/>
      <c r="BZ103" s="137"/>
      <c r="CA103" s="137"/>
      <c r="CB103" s="137"/>
      <c r="CC103" s="137"/>
      <c r="CD103" s="137"/>
      <c r="CE103" s="264"/>
      <c r="CF103" s="180" t="s">
        <v>131</v>
      </c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2"/>
      <c r="CS103" s="180" t="s">
        <v>165</v>
      </c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2"/>
      <c r="DF103" s="203">
        <f>5000</f>
        <v>5000</v>
      </c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5"/>
      <c r="DS103" s="203">
        <f>5000</f>
        <v>5000</v>
      </c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5"/>
      <c r="EF103" s="203">
        <f>5000</f>
        <v>5000</v>
      </c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5"/>
      <c r="ES103" s="209" t="s">
        <v>50</v>
      </c>
      <c r="ET103" s="210"/>
      <c r="EU103" s="210"/>
      <c r="EV103" s="210"/>
      <c r="EW103" s="210"/>
      <c r="EX103" s="210"/>
      <c r="EY103" s="210"/>
      <c r="EZ103" s="210"/>
      <c r="FA103" s="210"/>
      <c r="FB103" s="210"/>
      <c r="FC103" s="210"/>
      <c r="FD103" s="210"/>
      <c r="FE103" s="211"/>
    </row>
    <row r="104" spans="1:161" ht="11.25" customHeight="1" thickBot="1">
      <c r="A104" s="281" t="s">
        <v>166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  <c r="BV104" s="281"/>
      <c r="BW104" s="253"/>
      <c r="BX104" s="136" t="s">
        <v>130</v>
      </c>
      <c r="BY104" s="137"/>
      <c r="BZ104" s="137"/>
      <c r="CA104" s="137"/>
      <c r="CB104" s="137"/>
      <c r="CC104" s="137"/>
      <c r="CD104" s="137"/>
      <c r="CE104" s="264"/>
      <c r="CF104" s="282" t="s">
        <v>131</v>
      </c>
      <c r="CG104" s="282"/>
      <c r="CH104" s="282"/>
      <c r="CI104" s="282"/>
      <c r="CJ104" s="282"/>
      <c r="CK104" s="282"/>
      <c r="CL104" s="282"/>
      <c r="CM104" s="282"/>
      <c r="CN104" s="282"/>
      <c r="CO104" s="282"/>
      <c r="CP104" s="282"/>
      <c r="CQ104" s="282"/>
      <c r="CR104" s="282"/>
      <c r="CS104" s="282" t="s">
        <v>167</v>
      </c>
      <c r="CT104" s="282"/>
      <c r="CU104" s="282"/>
      <c r="CV104" s="282"/>
      <c r="CW104" s="282"/>
      <c r="CX104" s="282"/>
      <c r="CY104" s="282"/>
      <c r="CZ104" s="282"/>
      <c r="DA104" s="282"/>
      <c r="DB104" s="282"/>
      <c r="DC104" s="282"/>
      <c r="DD104" s="282"/>
      <c r="DE104" s="282"/>
      <c r="DF104" s="283">
        <f>4000+60000</f>
        <v>64000</v>
      </c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>
        <f>1000+60000</f>
        <v>61000</v>
      </c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>
        <f>1000+60000</f>
        <v>61000</v>
      </c>
      <c r="EG104" s="283"/>
      <c r="EH104" s="283"/>
      <c r="EI104" s="283"/>
      <c r="EJ104" s="283"/>
      <c r="EK104" s="283"/>
      <c r="EL104" s="283"/>
      <c r="EM104" s="283"/>
      <c r="EN104" s="283"/>
      <c r="EO104" s="283"/>
      <c r="EP104" s="283"/>
      <c r="EQ104" s="283"/>
      <c r="ER104" s="283"/>
      <c r="ES104" s="284" t="s">
        <v>50</v>
      </c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</row>
    <row r="105" spans="1:161" ht="11.25" customHeight="1" thickBot="1">
      <c r="A105" s="281" t="s">
        <v>166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53"/>
      <c r="BX105" s="136" t="s">
        <v>130</v>
      </c>
      <c r="BY105" s="137"/>
      <c r="BZ105" s="137"/>
      <c r="CA105" s="137"/>
      <c r="CB105" s="137"/>
      <c r="CC105" s="137"/>
      <c r="CD105" s="137"/>
      <c r="CE105" s="264"/>
      <c r="CF105" s="282" t="s">
        <v>131</v>
      </c>
      <c r="CG105" s="282"/>
      <c r="CH105" s="282"/>
      <c r="CI105" s="282"/>
      <c r="CJ105" s="282"/>
      <c r="CK105" s="282"/>
      <c r="CL105" s="282"/>
      <c r="CM105" s="282"/>
      <c r="CN105" s="282"/>
      <c r="CO105" s="282"/>
      <c r="CP105" s="282"/>
      <c r="CQ105" s="282"/>
      <c r="CR105" s="282"/>
      <c r="CS105" s="282" t="s">
        <v>264</v>
      </c>
      <c r="CT105" s="282"/>
      <c r="CU105" s="282"/>
      <c r="CV105" s="282"/>
      <c r="CW105" s="282"/>
      <c r="CX105" s="282"/>
      <c r="CY105" s="282"/>
      <c r="CZ105" s="282"/>
      <c r="DA105" s="282"/>
      <c r="DB105" s="282"/>
      <c r="DC105" s="282"/>
      <c r="DD105" s="282"/>
      <c r="DE105" s="282"/>
      <c r="DF105" s="283">
        <f>6332</f>
        <v>6332</v>
      </c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>
        <f>6332</f>
        <v>6332</v>
      </c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>
        <f>6332</f>
        <v>6332</v>
      </c>
      <c r="EG105" s="283"/>
      <c r="EH105" s="283"/>
      <c r="EI105" s="283"/>
      <c r="EJ105" s="283"/>
      <c r="EK105" s="283"/>
      <c r="EL105" s="283"/>
      <c r="EM105" s="283"/>
      <c r="EN105" s="283"/>
      <c r="EO105" s="283"/>
      <c r="EP105" s="283"/>
      <c r="EQ105" s="283"/>
      <c r="ER105" s="283"/>
      <c r="ES105" s="284" t="s">
        <v>50</v>
      </c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</row>
    <row r="106" spans="1:161" ht="11.25" hidden="1" customHeight="1">
      <c r="A106" s="281" t="s">
        <v>168</v>
      </c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53"/>
      <c r="BX106" s="136" t="s">
        <v>130</v>
      </c>
      <c r="BY106" s="137"/>
      <c r="BZ106" s="137"/>
      <c r="CA106" s="137"/>
      <c r="CB106" s="137"/>
      <c r="CC106" s="137"/>
      <c r="CD106" s="137"/>
      <c r="CE106" s="264"/>
      <c r="CF106" s="282" t="s">
        <v>131</v>
      </c>
      <c r="CG106" s="282"/>
      <c r="CH106" s="282"/>
      <c r="CI106" s="282"/>
      <c r="CJ106" s="282"/>
      <c r="CK106" s="282"/>
      <c r="CL106" s="282"/>
      <c r="CM106" s="282"/>
      <c r="CN106" s="282"/>
      <c r="CO106" s="282"/>
      <c r="CP106" s="282"/>
      <c r="CQ106" s="282"/>
      <c r="CR106" s="282"/>
      <c r="CS106" s="282"/>
      <c r="CT106" s="282"/>
      <c r="CU106" s="282"/>
      <c r="CV106" s="282"/>
      <c r="CW106" s="282"/>
      <c r="CX106" s="282"/>
      <c r="CY106" s="282"/>
      <c r="CZ106" s="282"/>
      <c r="DA106" s="282"/>
      <c r="DB106" s="282"/>
      <c r="DC106" s="282"/>
      <c r="DD106" s="282"/>
      <c r="DE106" s="282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  <c r="EO106" s="283"/>
      <c r="EP106" s="283"/>
      <c r="EQ106" s="283"/>
      <c r="ER106" s="283"/>
      <c r="ES106" s="284" t="s">
        <v>50</v>
      </c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</row>
    <row r="107" spans="1:161" ht="11.25" customHeight="1" thickBot="1">
      <c r="A107" s="281" t="s">
        <v>169</v>
      </c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53"/>
      <c r="BX107" s="136" t="s">
        <v>130</v>
      </c>
      <c r="BY107" s="137"/>
      <c r="BZ107" s="137"/>
      <c r="CA107" s="137"/>
      <c r="CB107" s="137"/>
      <c r="CC107" s="137"/>
      <c r="CD107" s="137"/>
      <c r="CE107" s="264"/>
      <c r="CF107" s="282" t="s">
        <v>131</v>
      </c>
      <c r="CG107" s="282"/>
      <c r="CH107" s="282"/>
      <c r="CI107" s="282"/>
      <c r="CJ107" s="282"/>
      <c r="CK107" s="282"/>
      <c r="CL107" s="282"/>
      <c r="CM107" s="282"/>
      <c r="CN107" s="282"/>
      <c r="CO107" s="282"/>
      <c r="CP107" s="282"/>
      <c r="CQ107" s="282"/>
      <c r="CR107" s="282"/>
      <c r="CS107" s="282" t="s">
        <v>170</v>
      </c>
      <c r="CT107" s="282"/>
      <c r="CU107" s="282"/>
      <c r="CV107" s="282"/>
      <c r="CW107" s="282"/>
      <c r="CX107" s="282"/>
      <c r="CY107" s="282"/>
      <c r="CZ107" s="282"/>
      <c r="DA107" s="282"/>
      <c r="DB107" s="282"/>
      <c r="DC107" s="282"/>
      <c r="DD107" s="282"/>
      <c r="DE107" s="282"/>
      <c r="DF107" s="283">
        <f>1000</f>
        <v>1000</v>
      </c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>
        <f>1000</f>
        <v>1000</v>
      </c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>
        <f>1000</f>
        <v>1000</v>
      </c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4" t="s">
        <v>50</v>
      </c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</row>
    <row r="108" spans="1:161" ht="11.25" hidden="1" customHeight="1" thickBot="1">
      <c r="A108" s="281" t="s">
        <v>169</v>
      </c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53"/>
      <c r="BX108" s="136" t="s">
        <v>130</v>
      </c>
      <c r="BY108" s="137"/>
      <c r="BZ108" s="137"/>
      <c r="CA108" s="137"/>
      <c r="CB108" s="137"/>
      <c r="CC108" s="137"/>
      <c r="CD108" s="137"/>
      <c r="CE108" s="264"/>
      <c r="CF108" s="282" t="s">
        <v>131</v>
      </c>
      <c r="CG108" s="282"/>
      <c r="CH108" s="282"/>
      <c r="CI108" s="282"/>
      <c r="CJ108" s="282"/>
      <c r="CK108" s="282"/>
      <c r="CL108" s="282"/>
      <c r="CM108" s="282"/>
      <c r="CN108" s="282"/>
      <c r="CO108" s="282"/>
      <c r="CP108" s="282"/>
      <c r="CQ108" s="282"/>
      <c r="CR108" s="282"/>
      <c r="CS108" s="282" t="s">
        <v>266</v>
      </c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  <c r="EO108" s="283"/>
      <c r="EP108" s="283"/>
      <c r="EQ108" s="283"/>
      <c r="ER108" s="283"/>
      <c r="ES108" s="284" t="s">
        <v>50</v>
      </c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</row>
    <row r="109" spans="1:161" ht="11.25" customHeight="1" thickBot="1">
      <c r="A109" s="92" t="s">
        <v>171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4"/>
      <c r="BX109" s="95" t="s">
        <v>172</v>
      </c>
      <c r="BY109" s="96"/>
      <c r="BZ109" s="96"/>
      <c r="CA109" s="96"/>
      <c r="CB109" s="96"/>
      <c r="CC109" s="96"/>
      <c r="CD109" s="96"/>
      <c r="CE109" s="97"/>
      <c r="CF109" s="98" t="s">
        <v>173</v>
      </c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100"/>
      <c r="CS109" s="101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7"/>
      <c r="DF109" s="285">
        <f>DF110+DF111+DF112</f>
        <v>597640</v>
      </c>
      <c r="DG109" s="286"/>
      <c r="DH109" s="286"/>
      <c r="DI109" s="286"/>
      <c r="DJ109" s="286"/>
      <c r="DK109" s="286"/>
      <c r="DL109" s="286"/>
      <c r="DM109" s="286"/>
      <c r="DN109" s="286"/>
      <c r="DO109" s="286"/>
      <c r="DP109" s="286"/>
      <c r="DQ109" s="286"/>
      <c r="DR109" s="287"/>
      <c r="DS109" s="285">
        <f>DS110+DS111+DS112</f>
        <v>597640</v>
      </c>
      <c r="DT109" s="286"/>
      <c r="DU109" s="286"/>
      <c r="DV109" s="286"/>
      <c r="DW109" s="286"/>
      <c r="DX109" s="286"/>
      <c r="DY109" s="286"/>
      <c r="DZ109" s="286"/>
      <c r="EA109" s="286"/>
      <c r="EB109" s="286"/>
      <c r="EC109" s="286"/>
      <c r="ED109" s="286"/>
      <c r="EE109" s="287"/>
      <c r="EF109" s="285">
        <f>EF110+EF111+EF112</f>
        <v>597640</v>
      </c>
      <c r="EG109" s="286"/>
      <c r="EH109" s="286"/>
      <c r="EI109" s="286"/>
      <c r="EJ109" s="286"/>
      <c r="EK109" s="286"/>
      <c r="EL109" s="286"/>
      <c r="EM109" s="286"/>
      <c r="EN109" s="286"/>
      <c r="EO109" s="286"/>
      <c r="EP109" s="286"/>
      <c r="EQ109" s="286"/>
      <c r="ER109" s="287"/>
      <c r="ES109" s="105" t="s">
        <v>50</v>
      </c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7"/>
    </row>
    <row r="110" spans="1:161" ht="11.25" customHeight="1" thickBot="1">
      <c r="A110" s="92" t="s">
        <v>174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4"/>
      <c r="BX110" s="95" t="s">
        <v>172</v>
      </c>
      <c r="BY110" s="96"/>
      <c r="BZ110" s="96"/>
      <c r="CA110" s="96"/>
      <c r="CB110" s="96"/>
      <c r="CC110" s="96"/>
      <c r="CD110" s="96"/>
      <c r="CE110" s="97"/>
      <c r="CF110" s="98" t="s">
        <v>173</v>
      </c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100"/>
      <c r="CS110" s="101" t="s">
        <v>175</v>
      </c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7"/>
      <c r="DF110" s="102">
        <f>352950</f>
        <v>352950</v>
      </c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4"/>
      <c r="DS110" s="102">
        <f>352950</f>
        <v>352950</v>
      </c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4"/>
      <c r="EF110" s="102">
        <f>352950</f>
        <v>352950</v>
      </c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4"/>
      <c r="ES110" s="105" t="s">
        <v>50</v>
      </c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7"/>
    </row>
    <row r="111" spans="1:161" ht="11.25" customHeight="1" thickBot="1">
      <c r="A111" s="92" t="s">
        <v>174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4"/>
      <c r="BX111" s="95" t="s">
        <v>172</v>
      </c>
      <c r="BY111" s="96"/>
      <c r="BZ111" s="96"/>
      <c r="CA111" s="96"/>
      <c r="CB111" s="96"/>
      <c r="CC111" s="96"/>
      <c r="CD111" s="96"/>
      <c r="CE111" s="97"/>
      <c r="CF111" s="98" t="s">
        <v>173</v>
      </c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100"/>
      <c r="CS111" s="101" t="s">
        <v>176</v>
      </c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7"/>
      <c r="DF111" s="102">
        <f>244690</f>
        <v>244690</v>
      </c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4"/>
      <c r="DS111" s="102">
        <f>244690</f>
        <v>244690</v>
      </c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4"/>
      <c r="EF111" s="102">
        <f>244690</f>
        <v>244690</v>
      </c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4"/>
      <c r="ES111" s="105" t="s">
        <v>50</v>
      </c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7"/>
    </row>
    <row r="112" spans="1:161" s="7" customFormat="1" ht="11.25" customHeight="1">
      <c r="A112" s="92" t="s">
        <v>174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4"/>
      <c r="BX112" s="95" t="s">
        <v>172</v>
      </c>
      <c r="BY112" s="96"/>
      <c r="BZ112" s="96"/>
      <c r="CA112" s="96"/>
      <c r="CB112" s="96"/>
      <c r="CC112" s="96"/>
      <c r="CD112" s="96"/>
      <c r="CE112" s="97"/>
      <c r="CF112" s="98" t="s">
        <v>173</v>
      </c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100"/>
      <c r="CS112" s="101" t="s">
        <v>135</v>
      </c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7"/>
      <c r="DF112" s="102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4"/>
      <c r="DS112" s="102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4"/>
      <c r="EF112" s="102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4"/>
      <c r="ES112" s="105" t="s">
        <v>50</v>
      </c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7"/>
    </row>
    <row r="113" ht="14.25" customHeight="1"/>
  </sheetData>
  <mergeCells count="726">
    <mergeCell ref="EF111:ER111"/>
    <mergeCell ref="ES111:FE111"/>
    <mergeCell ref="A111:BW111"/>
    <mergeCell ref="BX111:CE111"/>
    <mergeCell ref="CF111:CR111"/>
    <mergeCell ref="CS111:DE111"/>
    <mergeCell ref="DF111:DR111"/>
    <mergeCell ref="DS111:EE111"/>
    <mergeCell ref="EF109:ER109"/>
    <mergeCell ref="ES109:FE109"/>
    <mergeCell ref="A110:BW110"/>
    <mergeCell ref="BX110:CE110"/>
    <mergeCell ref="CF110:CR110"/>
    <mergeCell ref="CS110:DE110"/>
    <mergeCell ref="DF110:DR110"/>
    <mergeCell ref="DS110:EE110"/>
    <mergeCell ref="EF110:ER110"/>
    <mergeCell ref="ES110:FE110"/>
    <mergeCell ref="A109:BW109"/>
    <mergeCell ref="BX109:CE109"/>
    <mergeCell ref="CF109:CR109"/>
    <mergeCell ref="CS109:DE109"/>
    <mergeCell ref="DF109:DR109"/>
    <mergeCell ref="DS109:EE109"/>
    <mergeCell ref="EF107:ER107"/>
    <mergeCell ref="ES107:FE107"/>
    <mergeCell ref="A108:BW108"/>
    <mergeCell ref="BX108:CE108"/>
    <mergeCell ref="CF108:CR108"/>
    <mergeCell ref="CS108:DE108"/>
    <mergeCell ref="DF108:DR108"/>
    <mergeCell ref="DS108:EE108"/>
    <mergeCell ref="EF108:ER108"/>
    <mergeCell ref="ES108:FE108"/>
    <mergeCell ref="A107:BW107"/>
    <mergeCell ref="BX107:CE107"/>
    <mergeCell ref="CF107:CR107"/>
    <mergeCell ref="CS107:DE107"/>
    <mergeCell ref="DF107:DR107"/>
    <mergeCell ref="DS107:EE107"/>
    <mergeCell ref="EF105:ER105"/>
    <mergeCell ref="ES105:FE105"/>
    <mergeCell ref="A106:BW106"/>
    <mergeCell ref="BX106:CE106"/>
    <mergeCell ref="CF106:CR106"/>
    <mergeCell ref="CS106:DE106"/>
    <mergeCell ref="DF106:DR106"/>
    <mergeCell ref="DS106:EE106"/>
    <mergeCell ref="EF106:ER106"/>
    <mergeCell ref="ES106:FE106"/>
    <mergeCell ref="A105:BW105"/>
    <mergeCell ref="BX105:CE105"/>
    <mergeCell ref="CF105:CR105"/>
    <mergeCell ref="CS105:DE105"/>
    <mergeCell ref="DF105:DR105"/>
    <mergeCell ref="DS105:EE105"/>
    <mergeCell ref="EF103:ER103"/>
    <mergeCell ref="ES103:FE103"/>
    <mergeCell ref="A104:BW104"/>
    <mergeCell ref="BX104:CE104"/>
    <mergeCell ref="CF104:CR104"/>
    <mergeCell ref="CS104:DE104"/>
    <mergeCell ref="DF104:DR104"/>
    <mergeCell ref="DS104:EE104"/>
    <mergeCell ref="EF104:ER104"/>
    <mergeCell ref="ES104:FE104"/>
    <mergeCell ref="A103:BW103"/>
    <mergeCell ref="BX103:CE103"/>
    <mergeCell ref="CF103:CR103"/>
    <mergeCell ref="CS103:DE103"/>
    <mergeCell ref="DF103:DR103"/>
    <mergeCell ref="DS103:EE103"/>
    <mergeCell ref="EF101:ER101"/>
    <mergeCell ref="ES101:FE101"/>
    <mergeCell ref="A102:BW102"/>
    <mergeCell ref="BX102:CE102"/>
    <mergeCell ref="CF102:CR102"/>
    <mergeCell ref="CS102:DE102"/>
    <mergeCell ref="DF102:DR102"/>
    <mergeCell ref="DS102:EE102"/>
    <mergeCell ref="EF102:ER102"/>
    <mergeCell ref="ES102:FE102"/>
    <mergeCell ref="A101:BW101"/>
    <mergeCell ref="BX101:CE101"/>
    <mergeCell ref="CF101:CR101"/>
    <mergeCell ref="CS101:DE101"/>
    <mergeCell ref="DF101:DR101"/>
    <mergeCell ref="DS101:EE101"/>
    <mergeCell ref="EF99:ER99"/>
    <mergeCell ref="ES99:FE99"/>
    <mergeCell ref="A100:BW100"/>
    <mergeCell ref="BX100:CE100"/>
    <mergeCell ref="CF100:CR100"/>
    <mergeCell ref="CS100:DE100"/>
    <mergeCell ref="DF100:DR100"/>
    <mergeCell ref="DS100:EE100"/>
    <mergeCell ref="EF100:ER100"/>
    <mergeCell ref="ES100:FE100"/>
    <mergeCell ref="A99:BW99"/>
    <mergeCell ref="BX99:CE99"/>
    <mergeCell ref="CF99:CR99"/>
    <mergeCell ref="CS99:DE99"/>
    <mergeCell ref="DF99:DR99"/>
    <mergeCell ref="DS99:EE99"/>
    <mergeCell ref="EF97:ER97"/>
    <mergeCell ref="ES97:FE97"/>
    <mergeCell ref="A98:BW98"/>
    <mergeCell ref="BX98:CE98"/>
    <mergeCell ref="CF98:CR98"/>
    <mergeCell ref="CS98:DE98"/>
    <mergeCell ref="DF98:DR98"/>
    <mergeCell ref="DS98:EE98"/>
    <mergeCell ref="EF98:ER98"/>
    <mergeCell ref="ES98:FE98"/>
    <mergeCell ref="A97:BW97"/>
    <mergeCell ref="BX97:CE97"/>
    <mergeCell ref="CF97:CR97"/>
    <mergeCell ref="CS97:DE97"/>
    <mergeCell ref="DF97:DR97"/>
    <mergeCell ref="DS97:EE97"/>
    <mergeCell ref="EF95:ER95"/>
    <mergeCell ref="ES95:FE95"/>
    <mergeCell ref="A96:BW96"/>
    <mergeCell ref="BX96:CE96"/>
    <mergeCell ref="CF96:CR96"/>
    <mergeCell ref="CS96:DE96"/>
    <mergeCell ref="DF96:DR96"/>
    <mergeCell ref="DS96:EE96"/>
    <mergeCell ref="EF96:ER96"/>
    <mergeCell ref="ES96:FE96"/>
    <mergeCell ref="A95:BW95"/>
    <mergeCell ref="BX95:CE95"/>
    <mergeCell ref="CF95:CR95"/>
    <mergeCell ref="CS95:DE95"/>
    <mergeCell ref="DF95:DR95"/>
    <mergeCell ref="DS95:EE95"/>
    <mergeCell ref="EF93:ER93"/>
    <mergeCell ref="ES93:FE93"/>
    <mergeCell ref="A94:BW94"/>
    <mergeCell ref="BX94:CE94"/>
    <mergeCell ref="CF94:CR94"/>
    <mergeCell ref="CS94:DE94"/>
    <mergeCell ref="DF94:DR94"/>
    <mergeCell ref="DS94:EE94"/>
    <mergeCell ref="EF94:ER94"/>
    <mergeCell ref="ES94:FE94"/>
    <mergeCell ref="A93:BW93"/>
    <mergeCell ref="BX93:CE93"/>
    <mergeCell ref="CF93:CR93"/>
    <mergeCell ref="CS93:DE93"/>
    <mergeCell ref="DF93:DR93"/>
    <mergeCell ref="DS93:EE93"/>
    <mergeCell ref="EF91:ER91"/>
    <mergeCell ref="ES91:FE91"/>
    <mergeCell ref="A92:BW92"/>
    <mergeCell ref="BX92:CE92"/>
    <mergeCell ref="CF92:CR92"/>
    <mergeCell ref="CS92:DE92"/>
    <mergeCell ref="DF92:DR92"/>
    <mergeCell ref="DS92:EE92"/>
    <mergeCell ref="EF92:ER92"/>
    <mergeCell ref="ES92:FE92"/>
    <mergeCell ref="A91:BW91"/>
    <mergeCell ref="BX91:CE91"/>
    <mergeCell ref="CF91:CR91"/>
    <mergeCell ref="CS91:DE91"/>
    <mergeCell ref="DF91:DR91"/>
    <mergeCell ref="DS91:EE91"/>
    <mergeCell ref="EF89:ER89"/>
    <mergeCell ref="ES89:FE89"/>
    <mergeCell ref="A90:BW90"/>
    <mergeCell ref="BX90:CE90"/>
    <mergeCell ref="CF90:CR90"/>
    <mergeCell ref="CS90:DE90"/>
    <mergeCell ref="DF90:DR90"/>
    <mergeCell ref="DS90:EE90"/>
    <mergeCell ref="EF90:ER90"/>
    <mergeCell ref="ES90:FE90"/>
    <mergeCell ref="A89:BW89"/>
    <mergeCell ref="BX89:CE89"/>
    <mergeCell ref="CF89:CR89"/>
    <mergeCell ref="CS89:DE89"/>
    <mergeCell ref="DF89:DR89"/>
    <mergeCell ref="DS89:EE89"/>
    <mergeCell ref="EF87:ER87"/>
    <mergeCell ref="ES87:FE87"/>
    <mergeCell ref="A88:BW88"/>
    <mergeCell ref="BX88:CE88"/>
    <mergeCell ref="CF88:CR88"/>
    <mergeCell ref="CS88:DE88"/>
    <mergeCell ref="DF88:DR88"/>
    <mergeCell ref="DS88:EE88"/>
    <mergeCell ref="EF88:ER88"/>
    <mergeCell ref="ES88:FE88"/>
    <mergeCell ref="A87:BW87"/>
    <mergeCell ref="BX87:CE87"/>
    <mergeCell ref="CF87:CR87"/>
    <mergeCell ref="CS87:DE87"/>
    <mergeCell ref="DF87:DR87"/>
    <mergeCell ref="DS87:EE87"/>
    <mergeCell ref="EF85:ER85"/>
    <mergeCell ref="ES85:FE85"/>
    <mergeCell ref="A86:BW86"/>
    <mergeCell ref="BX86:CE86"/>
    <mergeCell ref="CF86:CR86"/>
    <mergeCell ref="CS86:DE86"/>
    <mergeCell ref="DF86:DR86"/>
    <mergeCell ref="DS86:EE86"/>
    <mergeCell ref="EF86:ER86"/>
    <mergeCell ref="ES86:FE86"/>
    <mergeCell ref="A85:BW85"/>
    <mergeCell ref="BX85:CE85"/>
    <mergeCell ref="CF85:CR85"/>
    <mergeCell ref="CS85:DE85"/>
    <mergeCell ref="DF85:DR85"/>
    <mergeCell ref="DS85:EE85"/>
    <mergeCell ref="EF83:ER83"/>
    <mergeCell ref="ES83:FE83"/>
    <mergeCell ref="A84:BW84"/>
    <mergeCell ref="BX84:CE84"/>
    <mergeCell ref="CF84:CR84"/>
    <mergeCell ref="CS84:DE84"/>
    <mergeCell ref="DF84:DR84"/>
    <mergeCell ref="DS84:EE84"/>
    <mergeCell ref="EF84:ER84"/>
    <mergeCell ref="ES84:FE84"/>
    <mergeCell ref="A83:BW83"/>
    <mergeCell ref="BX83:CE83"/>
    <mergeCell ref="CF83:CR83"/>
    <mergeCell ref="CS83:DE83"/>
    <mergeCell ref="DF83:DR83"/>
    <mergeCell ref="DS83:EE83"/>
    <mergeCell ref="EF81:ER81"/>
    <mergeCell ref="ES81:FE81"/>
    <mergeCell ref="A82:BW82"/>
    <mergeCell ref="BX82:CE82"/>
    <mergeCell ref="CF82:CR82"/>
    <mergeCell ref="CS82:DE82"/>
    <mergeCell ref="DF82:DR82"/>
    <mergeCell ref="DS82:EE82"/>
    <mergeCell ref="EF82:ER82"/>
    <mergeCell ref="ES82:FE82"/>
    <mergeCell ref="A81:BW81"/>
    <mergeCell ref="BX81:CE81"/>
    <mergeCell ref="CF81:CR81"/>
    <mergeCell ref="CS81:DE81"/>
    <mergeCell ref="DF81:DR81"/>
    <mergeCell ref="DS81:EE81"/>
    <mergeCell ref="EF79:ER79"/>
    <mergeCell ref="ES79:FE79"/>
    <mergeCell ref="A80:BW80"/>
    <mergeCell ref="BX80:CE80"/>
    <mergeCell ref="CF80:CR80"/>
    <mergeCell ref="CS80:DE80"/>
    <mergeCell ref="DF80:DR80"/>
    <mergeCell ref="DS80:EE80"/>
    <mergeCell ref="EF80:ER80"/>
    <mergeCell ref="ES80:FE80"/>
    <mergeCell ref="A79:BW79"/>
    <mergeCell ref="BX79:CE79"/>
    <mergeCell ref="CF79:CR79"/>
    <mergeCell ref="CS79:DE79"/>
    <mergeCell ref="DF79:DR79"/>
    <mergeCell ref="DS79:EE79"/>
    <mergeCell ref="EF77:ER77"/>
    <mergeCell ref="ES77:FE77"/>
    <mergeCell ref="A78:BW78"/>
    <mergeCell ref="BX78:CE78"/>
    <mergeCell ref="CF78:CR78"/>
    <mergeCell ref="CS78:DE78"/>
    <mergeCell ref="DF78:DR78"/>
    <mergeCell ref="DS78:EE78"/>
    <mergeCell ref="EF78:ER78"/>
    <mergeCell ref="ES78:FE78"/>
    <mergeCell ref="A77:BW77"/>
    <mergeCell ref="BX77:CE77"/>
    <mergeCell ref="CF77:CR77"/>
    <mergeCell ref="CS77:DE77"/>
    <mergeCell ref="DF77:DR77"/>
    <mergeCell ref="DS77:EE77"/>
    <mergeCell ref="EF75:ER75"/>
    <mergeCell ref="ES75:FE75"/>
    <mergeCell ref="A76:BW76"/>
    <mergeCell ref="BX76:CE76"/>
    <mergeCell ref="CF76:CR76"/>
    <mergeCell ref="CS76:DE76"/>
    <mergeCell ref="DF76:DR76"/>
    <mergeCell ref="DS76:EE76"/>
    <mergeCell ref="EF76:ER76"/>
    <mergeCell ref="ES76:FE76"/>
    <mergeCell ref="A75:BW75"/>
    <mergeCell ref="BX75:CE75"/>
    <mergeCell ref="CF75:CR75"/>
    <mergeCell ref="CS75:DE75"/>
    <mergeCell ref="DF75:DR75"/>
    <mergeCell ref="DS75:EE75"/>
    <mergeCell ref="EF73:ER73"/>
    <mergeCell ref="ES73:FE73"/>
    <mergeCell ref="A74:BW74"/>
    <mergeCell ref="BX74:CE74"/>
    <mergeCell ref="CF74:CR74"/>
    <mergeCell ref="CS74:DE74"/>
    <mergeCell ref="DF74:DR74"/>
    <mergeCell ref="DS74:EE74"/>
    <mergeCell ref="EF74:ER74"/>
    <mergeCell ref="ES74:FE74"/>
    <mergeCell ref="A73:BW73"/>
    <mergeCell ref="BX73:CE73"/>
    <mergeCell ref="CF73:CR73"/>
    <mergeCell ref="CS73:DE73"/>
    <mergeCell ref="DF73:DR73"/>
    <mergeCell ref="DS73:EE73"/>
    <mergeCell ref="EF71:ER71"/>
    <mergeCell ref="ES71:FE71"/>
    <mergeCell ref="A72:BW72"/>
    <mergeCell ref="BX72:CE72"/>
    <mergeCell ref="CF72:CR72"/>
    <mergeCell ref="CS72:DE72"/>
    <mergeCell ref="DF72:DR72"/>
    <mergeCell ref="DS72:EE72"/>
    <mergeCell ref="EF72:ER72"/>
    <mergeCell ref="ES72:FE72"/>
    <mergeCell ref="A71:BW71"/>
    <mergeCell ref="BX71:CE71"/>
    <mergeCell ref="CF71:CR71"/>
    <mergeCell ref="CS71:DE71"/>
    <mergeCell ref="DF71:DR71"/>
    <mergeCell ref="DS71:EE71"/>
    <mergeCell ref="EF69:ER69"/>
    <mergeCell ref="ES69:FE69"/>
    <mergeCell ref="A70:BW70"/>
    <mergeCell ref="BX70:CE70"/>
    <mergeCell ref="CF70:CR70"/>
    <mergeCell ref="CS70:DE70"/>
    <mergeCell ref="DF70:DR70"/>
    <mergeCell ref="DS70:EE70"/>
    <mergeCell ref="EF70:ER70"/>
    <mergeCell ref="ES70:FE70"/>
    <mergeCell ref="A69:BW69"/>
    <mergeCell ref="BX69:CE69"/>
    <mergeCell ref="CF69:CR69"/>
    <mergeCell ref="CS69:DE69"/>
    <mergeCell ref="DF69:DR69"/>
    <mergeCell ref="DS69:EE69"/>
    <mergeCell ref="EF67:ER67"/>
    <mergeCell ref="ES67:FE67"/>
    <mergeCell ref="A68:BW68"/>
    <mergeCell ref="BX68:CE68"/>
    <mergeCell ref="CF68:CR68"/>
    <mergeCell ref="CS68:DE68"/>
    <mergeCell ref="DF68:DR68"/>
    <mergeCell ref="DS68:EE68"/>
    <mergeCell ref="EF68:ER68"/>
    <mergeCell ref="ES68:FE68"/>
    <mergeCell ref="A67:BW67"/>
    <mergeCell ref="BX67:CE67"/>
    <mergeCell ref="CF67:CR67"/>
    <mergeCell ref="CS67:DE67"/>
    <mergeCell ref="DF67:DR67"/>
    <mergeCell ref="DS67:EE67"/>
    <mergeCell ref="EF65:ER65"/>
    <mergeCell ref="ES65:FE65"/>
    <mergeCell ref="A66:BW66"/>
    <mergeCell ref="BX66:CE66"/>
    <mergeCell ref="CF66:CR66"/>
    <mergeCell ref="CS66:DE66"/>
    <mergeCell ref="DF66:DR66"/>
    <mergeCell ref="DS66:EE66"/>
    <mergeCell ref="EF66:ER66"/>
    <mergeCell ref="ES66:FE66"/>
    <mergeCell ref="A65:BW65"/>
    <mergeCell ref="BX65:CE65"/>
    <mergeCell ref="CF65:CR65"/>
    <mergeCell ref="CS65:DE65"/>
    <mergeCell ref="DF65:DR65"/>
    <mergeCell ref="DS65:EE65"/>
    <mergeCell ref="EF63:ER63"/>
    <mergeCell ref="ES63:FE63"/>
    <mergeCell ref="A64:BW64"/>
    <mergeCell ref="BX64:CE64"/>
    <mergeCell ref="CF64:CR64"/>
    <mergeCell ref="CS64:DE64"/>
    <mergeCell ref="DF64:DR64"/>
    <mergeCell ref="DS64:EE64"/>
    <mergeCell ref="EF64:ER64"/>
    <mergeCell ref="ES64:FE64"/>
    <mergeCell ref="A63:BW63"/>
    <mergeCell ref="BX63:CE63"/>
    <mergeCell ref="CF63:CR63"/>
    <mergeCell ref="CS63:DE63"/>
    <mergeCell ref="DF63:DR63"/>
    <mergeCell ref="DS63:EE63"/>
    <mergeCell ref="EF61:ER61"/>
    <mergeCell ref="ES61:FE61"/>
    <mergeCell ref="A62:BW62"/>
    <mergeCell ref="BX62:CE62"/>
    <mergeCell ref="CF62:CR62"/>
    <mergeCell ref="CS62:DE62"/>
    <mergeCell ref="DF62:DR62"/>
    <mergeCell ref="DS62:EE62"/>
    <mergeCell ref="EF62:ER62"/>
    <mergeCell ref="ES62:FE62"/>
    <mergeCell ref="A61:BU61"/>
    <mergeCell ref="BX61:CB61"/>
    <mergeCell ref="CF61:CR61"/>
    <mergeCell ref="CS61:DE61"/>
    <mergeCell ref="DF61:DR61"/>
    <mergeCell ref="DS61:EE61"/>
    <mergeCell ref="EF59:ER59"/>
    <mergeCell ref="ES59:FE59"/>
    <mergeCell ref="A60:BW60"/>
    <mergeCell ref="BX60:CE60"/>
    <mergeCell ref="CF60:CR60"/>
    <mergeCell ref="CS60:DE60"/>
    <mergeCell ref="DF60:DR60"/>
    <mergeCell ref="DS60:EE60"/>
    <mergeCell ref="EF60:ER60"/>
    <mergeCell ref="ES60:FE60"/>
    <mergeCell ref="A59:BW59"/>
    <mergeCell ref="BX59:CE59"/>
    <mergeCell ref="CF59:CR59"/>
    <mergeCell ref="CS59:DE59"/>
    <mergeCell ref="DF59:DR59"/>
    <mergeCell ref="DS59:EE59"/>
    <mergeCell ref="EF57:ER57"/>
    <mergeCell ref="ES57:FE57"/>
    <mergeCell ref="A58:BW58"/>
    <mergeCell ref="BX58:CE58"/>
    <mergeCell ref="CF58:CR58"/>
    <mergeCell ref="CS58:DE58"/>
    <mergeCell ref="DF58:DR58"/>
    <mergeCell ref="DS58:EE58"/>
    <mergeCell ref="EF58:ER58"/>
    <mergeCell ref="ES58:FE58"/>
    <mergeCell ref="A57:BW57"/>
    <mergeCell ref="BX57:CE57"/>
    <mergeCell ref="CF57:CR57"/>
    <mergeCell ref="CS57:DE57"/>
    <mergeCell ref="DF57:DR57"/>
    <mergeCell ref="DS57:EE57"/>
    <mergeCell ref="EF55:ER55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A55:BW55"/>
    <mergeCell ref="BX55:CE55"/>
    <mergeCell ref="CF55:CR55"/>
    <mergeCell ref="CS55:DE55"/>
    <mergeCell ref="DF55:DR55"/>
    <mergeCell ref="DS55:EE55"/>
    <mergeCell ref="EF53:ER53"/>
    <mergeCell ref="ES53:FE53"/>
    <mergeCell ref="A54:BW54"/>
    <mergeCell ref="BX54:CE54"/>
    <mergeCell ref="CF54:CR54"/>
    <mergeCell ref="CS54:DE54"/>
    <mergeCell ref="DF54:DR54"/>
    <mergeCell ref="DS54:EE54"/>
    <mergeCell ref="EF54:ER54"/>
    <mergeCell ref="ES54:FE54"/>
    <mergeCell ref="A53:BW53"/>
    <mergeCell ref="BX53:CE53"/>
    <mergeCell ref="CF53:CR53"/>
    <mergeCell ref="CS53:DE53"/>
    <mergeCell ref="DF53:DR53"/>
    <mergeCell ref="DS53:EE53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51:BW51"/>
    <mergeCell ref="BX51:CE51"/>
    <mergeCell ref="CF51:CR51"/>
    <mergeCell ref="CS51:DE51"/>
    <mergeCell ref="DF51:DR51"/>
    <mergeCell ref="DS51:EE51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9:BW49"/>
    <mergeCell ref="BX49:CE49"/>
    <mergeCell ref="CF49:CR49"/>
    <mergeCell ref="CS49:DE49"/>
    <mergeCell ref="DF49:DR49"/>
    <mergeCell ref="DS49:EE49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7:BW47"/>
    <mergeCell ref="BX47:CE47"/>
    <mergeCell ref="CF47:CR47"/>
    <mergeCell ref="CS47:DE47"/>
    <mergeCell ref="DF47:DR47"/>
    <mergeCell ref="DS47:EE47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5:BW45"/>
    <mergeCell ref="BX45:CE45"/>
    <mergeCell ref="CF45:CR45"/>
    <mergeCell ref="CS45:DE45"/>
    <mergeCell ref="DF45:DR45"/>
    <mergeCell ref="DS45:EE45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3:BW43"/>
    <mergeCell ref="BX43:CE43"/>
    <mergeCell ref="CF43:CR43"/>
    <mergeCell ref="CS43:DE43"/>
    <mergeCell ref="DF43:DR43"/>
    <mergeCell ref="DS43:EE43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40:BW40"/>
    <mergeCell ref="BX40:CE40"/>
    <mergeCell ref="CF40:CR40"/>
    <mergeCell ref="CS40:DE40"/>
    <mergeCell ref="DF40:DR40"/>
    <mergeCell ref="EF37:ER37"/>
    <mergeCell ref="ES37:FE37"/>
    <mergeCell ref="A38:BW38"/>
    <mergeCell ref="BX38:CE39"/>
    <mergeCell ref="CF38:CR39"/>
    <mergeCell ref="CS38:DE39"/>
    <mergeCell ref="DF38:DR39"/>
    <mergeCell ref="DS38:EE39"/>
    <mergeCell ref="EF38:ER39"/>
    <mergeCell ref="ES38:FE39"/>
    <mergeCell ref="A37:BW37"/>
    <mergeCell ref="BX37:CE37"/>
    <mergeCell ref="CF37:CR37"/>
    <mergeCell ref="CS37:DE37"/>
    <mergeCell ref="DF37:DR37"/>
    <mergeCell ref="DS37:EE37"/>
    <mergeCell ref="DS40:EE40"/>
    <mergeCell ref="EF40:ER40"/>
    <mergeCell ref="ES40:FE40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9:BW39"/>
    <mergeCell ref="A34:BU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3:BW33"/>
    <mergeCell ref="BX33:CE34"/>
    <mergeCell ref="CF33:CR34"/>
    <mergeCell ref="CS33:DE34"/>
    <mergeCell ref="DF33:DR34"/>
    <mergeCell ref="EF30:ER30"/>
    <mergeCell ref="ES30:FE30"/>
    <mergeCell ref="A31:BW31"/>
    <mergeCell ref="BX31:CE32"/>
    <mergeCell ref="CF31:CR32"/>
    <mergeCell ref="CS31:DE32"/>
    <mergeCell ref="DF31:DR32"/>
    <mergeCell ref="DS31:EE32"/>
    <mergeCell ref="EF31:ER32"/>
    <mergeCell ref="ES31:FE32"/>
    <mergeCell ref="A30:BW30"/>
    <mergeCell ref="BX30:CE30"/>
    <mergeCell ref="CF30:CR30"/>
    <mergeCell ref="CS30:DE30"/>
    <mergeCell ref="DF30:DR30"/>
    <mergeCell ref="DS30:EE30"/>
    <mergeCell ref="DS33:EE34"/>
    <mergeCell ref="EF33:ER34"/>
    <mergeCell ref="ES33:FE34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2:BU32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7:BW27"/>
    <mergeCell ref="BX27:CE27"/>
    <mergeCell ref="CF27:CR27"/>
    <mergeCell ref="CS27:DE27"/>
    <mergeCell ref="DF27:DR27"/>
    <mergeCell ref="K19:DT19"/>
    <mergeCell ref="DO25:DR25"/>
    <mergeCell ref="DS25:DX25"/>
    <mergeCell ref="DY25:EA25"/>
    <mergeCell ref="EB25:EE25"/>
    <mergeCell ref="DS27:EE27"/>
    <mergeCell ref="BQ14:CE14"/>
    <mergeCell ref="CF14:CH14"/>
    <mergeCell ref="CI14:CK14"/>
    <mergeCell ref="A22:FE22"/>
    <mergeCell ref="A24:BW26"/>
    <mergeCell ref="BX24:CE26"/>
    <mergeCell ref="CF24:CR26"/>
    <mergeCell ref="CS24:DE26"/>
    <mergeCell ref="DF24:FE24"/>
    <mergeCell ref="DF25:DK25"/>
    <mergeCell ref="DL25:DN25"/>
    <mergeCell ref="EO25:ER25"/>
    <mergeCell ref="ES25:FE26"/>
    <mergeCell ref="DF26:DR26"/>
    <mergeCell ref="DS26:EE26"/>
    <mergeCell ref="EF27:ER27"/>
    <mergeCell ref="ES27:FE27"/>
    <mergeCell ref="EF26:ER26"/>
    <mergeCell ref="EF25:EK25"/>
    <mergeCell ref="EL25:EN25"/>
    <mergeCell ref="DW2:FE2"/>
    <mergeCell ref="DW3:FE3"/>
    <mergeCell ref="DW4:FE4"/>
    <mergeCell ref="DW5:FE5"/>
    <mergeCell ref="DW6:FE6"/>
    <mergeCell ref="DW7:EI7"/>
    <mergeCell ref="EL7:FE7"/>
    <mergeCell ref="ES12:FE13"/>
    <mergeCell ref="ES14:FE14"/>
    <mergeCell ref="ES19:FE19"/>
    <mergeCell ref="ES20:FE20"/>
    <mergeCell ref="AY11:DC11"/>
    <mergeCell ref="AY12:BE12"/>
    <mergeCell ref="BF12:BH12"/>
    <mergeCell ref="BI12:CD12"/>
    <mergeCell ref="CE12:CG12"/>
    <mergeCell ref="CH12:CL12"/>
    <mergeCell ref="CM12:CO12"/>
    <mergeCell ref="CP12:CX12"/>
    <mergeCell ref="DW8:EI8"/>
    <mergeCell ref="A112:BW112"/>
    <mergeCell ref="BX112:CE112"/>
    <mergeCell ref="CF112:CR112"/>
    <mergeCell ref="CS112:DE112"/>
    <mergeCell ref="DF112:DR112"/>
    <mergeCell ref="DS112:EE112"/>
    <mergeCell ref="EF112:ER112"/>
    <mergeCell ref="ES112:FE112"/>
    <mergeCell ref="EL8:FE8"/>
    <mergeCell ref="DW9:DX9"/>
    <mergeCell ref="DY9:EA9"/>
    <mergeCell ref="EB9:EC9"/>
    <mergeCell ref="EE9:ES9"/>
    <mergeCell ref="ET9:EV9"/>
    <mergeCell ref="EW9:EY9"/>
    <mergeCell ref="A15:AA15"/>
    <mergeCell ref="ES15:FE15"/>
    <mergeCell ref="AB16:DP16"/>
    <mergeCell ref="ES16:FE16"/>
    <mergeCell ref="ES17:FE17"/>
    <mergeCell ref="ES18:FE18"/>
    <mergeCell ref="BG14:BJ14"/>
    <mergeCell ref="BK14:BM14"/>
    <mergeCell ref="BN14:BO14"/>
  </mergeCells>
  <pageMargins left="0.59055118110236227" right="0.51181102362204722" top="0.78740157480314965" bottom="0.31496062992125984" header="0.19685039370078741" footer="0.19685039370078741"/>
  <pageSetup paperSize="9" scale="98" orientation="landscape" r:id="rId1"/>
  <headerFooter alignWithMargins="0"/>
  <rowBreaks count="2" manualBreakCount="2">
    <brk id="40" max="160" man="1"/>
    <brk id="75" max="16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G47"/>
  <sheetViews>
    <sheetView view="pageBreakPreview" zoomScale="110" zoomScaleSheetLayoutView="100" workbookViewId="0">
      <selection activeCell="DU16" sqref="DU16:ET16"/>
    </sheetView>
  </sheetViews>
  <sheetFormatPr defaultColWidth="0.85546875" defaultRowHeight="11.25"/>
  <cols>
    <col min="1" max="2" width="0.85546875" style="1" customWidth="1"/>
    <col min="3" max="60" width="0.85546875" style="1"/>
    <col min="61" max="61" width="0.85546875" style="1" customWidth="1"/>
    <col min="62" max="64" width="0.85546875" style="1"/>
    <col min="65" max="65" width="0.85546875" style="1" customWidth="1"/>
    <col min="66" max="75" width="0.85546875" style="1"/>
    <col min="76" max="77" width="0.85546875" style="1" customWidth="1"/>
    <col min="78" max="105" width="0.85546875" style="1"/>
    <col min="106" max="106" width="0.85546875" style="1" customWidth="1"/>
    <col min="107" max="109" width="0.85546875" style="1" hidden="1" customWidth="1"/>
    <col min="110" max="110" width="8.85546875" style="1" customWidth="1"/>
    <col min="111" max="111" width="9" style="1" customWidth="1"/>
    <col min="112" max="16384" width="0.85546875" style="1"/>
  </cols>
  <sheetData>
    <row r="1" spans="1:163" s="9" customFormat="1" ht="13.5" customHeight="1">
      <c r="B1" s="144" t="s">
        <v>177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</row>
    <row r="2" spans="1:163" hidden="1"/>
    <row r="3" spans="1:163" ht="11.25" customHeight="1">
      <c r="A3" s="148" t="s">
        <v>178</v>
      </c>
      <c r="B3" s="149"/>
      <c r="C3" s="149"/>
      <c r="D3" s="149"/>
      <c r="E3" s="149"/>
      <c r="F3" s="149"/>
      <c r="G3" s="149"/>
      <c r="H3" s="150"/>
      <c r="I3" s="130" t="s">
        <v>30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1"/>
      <c r="CN3" s="148" t="s">
        <v>179</v>
      </c>
      <c r="CO3" s="149"/>
      <c r="CP3" s="149"/>
      <c r="CQ3" s="149"/>
      <c r="CR3" s="149"/>
      <c r="CS3" s="149"/>
      <c r="CT3" s="149"/>
      <c r="CU3" s="150"/>
      <c r="CV3" s="148" t="s">
        <v>180</v>
      </c>
      <c r="CW3" s="149"/>
      <c r="CX3" s="149"/>
      <c r="CY3" s="149"/>
      <c r="CZ3" s="149"/>
      <c r="DA3" s="149"/>
      <c r="DB3" s="149"/>
      <c r="DC3" s="149"/>
      <c r="DD3" s="149"/>
      <c r="DE3" s="150"/>
      <c r="DF3" s="288" t="s">
        <v>181</v>
      </c>
      <c r="DG3" s="288" t="s">
        <v>182</v>
      </c>
      <c r="DH3" s="157" t="s">
        <v>34</v>
      </c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9"/>
    </row>
    <row r="4" spans="1:163" ht="11.25" customHeight="1">
      <c r="A4" s="151"/>
      <c r="B4" s="152"/>
      <c r="C4" s="152"/>
      <c r="D4" s="152"/>
      <c r="E4" s="152"/>
      <c r="F4" s="152"/>
      <c r="G4" s="152"/>
      <c r="H4" s="15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4"/>
      <c r="CN4" s="151"/>
      <c r="CO4" s="152"/>
      <c r="CP4" s="152"/>
      <c r="CQ4" s="152"/>
      <c r="CR4" s="152"/>
      <c r="CS4" s="152"/>
      <c r="CT4" s="152"/>
      <c r="CU4" s="153"/>
      <c r="CV4" s="151"/>
      <c r="CW4" s="152"/>
      <c r="CX4" s="152"/>
      <c r="CY4" s="152"/>
      <c r="CZ4" s="152"/>
      <c r="DA4" s="152"/>
      <c r="DB4" s="152"/>
      <c r="DC4" s="152"/>
      <c r="DD4" s="152"/>
      <c r="DE4" s="153"/>
      <c r="DF4" s="289"/>
      <c r="DG4" s="289"/>
      <c r="DH4" s="123" t="s">
        <v>35</v>
      </c>
      <c r="DI4" s="124"/>
      <c r="DJ4" s="124"/>
      <c r="DK4" s="124"/>
      <c r="DL4" s="124"/>
      <c r="DM4" s="124"/>
      <c r="DN4" s="125" t="s">
        <v>5</v>
      </c>
      <c r="DO4" s="125"/>
      <c r="DP4" s="125"/>
      <c r="DQ4" s="139" t="s">
        <v>6</v>
      </c>
      <c r="DR4" s="139"/>
      <c r="DS4" s="139"/>
      <c r="DT4" s="140"/>
      <c r="DU4" s="123" t="s">
        <v>35</v>
      </c>
      <c r="DV4" s="124"/>
      <c r="DW4" s="124"/>
      <c r="DX4" s="124"/>
      <c r="DY4" s="124"/>
      <c r="DZ4" s="124"/>
      <c r="EA4" s="125" t="s">
        <v>9</v>
      </c>
      <c r="EB4" s="125"/>
      <c r="EC4" s="125"/>
      <c r="ED4" s="139" t="s">
        <v>6</v>
      </c>
      <c r="EE4" s="139"/>
      <c r="EF4" s="139"/>
      <c r="EG4" s="140"/>
      <c r="EH4" s="123" t="s">
        <v>35</v>
      </c>
      <c r="EI4" s="124"/>
      <c r="EJ4" s="124"/>
      <c r="EK4" s="124"/>
      <c r="EL4" s="124"/>
      <c r="EM4" s="124"/>
      <c r="EN4" s="125" t="s">
        <v>11</v>
      </c>
      <c r="EO4" s="125"/>
      <c r="EP4" s="125"/>
      <c r="EQ4" s="139" t="s">
        <v>6</v>
      </c>
      <c r="ER4" s="139"/>
      <c r="ES4" s="139"/>
      <c r="ET4" s="140"/>
      <c r="EU4" s="148" t="s">
        <v>36</v>
      </c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50"/>
    </row>
    <row r="5" spans="1:163" ht="35.25" customHeight="1">
      <c r="A5" s="154"/>
      <c r="B5" s="155"/>
      <c r="C5" s="155"/>
      <c r="D5" s="155"/>
      <c r="E5" s="155"/>
      <c r="F5" s="155"/>
      <c r="G5" s="155"/>
      <c r="H5" s="15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7"/>
      <c r="CN5" s="154"/>
      <c r="CO5" s="155"/>
      <c r="CP5" s="155"/>
      <c r="CQ5" s="155"/>
      <c r="CR5" s="155"/>
      <c r="CS5" s="155"/>
      <c r="CT5" s="155"/>
      <c r="CU5" s="156"/>
      <c r="CV5" s="154"/>
      <c r="CW5" s="155"/>
      <c r="CX5" s="155"/>
      <c r="CY5" s="155"/>
      <c r="CZ5" s="155"/>
      <c r="DA5" s="155"/>
      <c r="DB5" s="155"/>
      <c r="DC5" s="155"/>
      <c r="DD5" s="155"/>
      <c r="DE5" s="156"/>
      <c r="DF5" s="290"/>
      <c r="DG5" s="290"/>
      <c r="DH5" s="160" t="s">
        <v>183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2"/>
      <c r="DU5" s="160" t="s">
        <v>184</v>
      </c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2"/>
      <c r="EH5" s="160" t="s">
        <v>185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2"/>
      <c r="EU5" s="154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6"/>
    </row>
    <row r="6" spans="1:163" ht="12" thickBot="1">
      <c r="A6" s="166" t="s">
        <v>40</v>
      </c>
      <c r="B6" s="167"/>
      <c r="C6" s="167"/>
      <c r="D6" s="167"/>
      <c r="E6" s="167"/>
      <c r="F6" s="167"/>
      <c r="G6" s="167"/>
      <c r="H6" s="168"/>
      <c r="I6" s="167" t="s">
        <v>41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8"/>
      <c r="CN6" s="169" t="s">
        <v>42</v>
      </c>
      <c r="CO6" s="170"/>
      <c r="CP6" s="170"/>
      <c r="CQ6" s="170"/>
      <c r="CR6" s="170"/>
      <c r="CS6" s="170"/>
      <c r="CT6" s="170"/>
      <c r="CU6" s="171"/>
      <c r="CV6" s="169" t="s">
        <v>43</v>
      </c>
      <c r="CW6" s="170"/>
      <c r="CX6" s="170"/>
      <c r="CY6" s="170"/>
      <c r="CZ6" s="170"/>
      <c r="DA6" s="170"/>
      <c r="DB6" s="170"/>
      <c r="DC6" s="170"/>
      <c r="DD6" s="170"/>
      <c r="DE6" s="171"/>
      <c r="DF6" s="14" t="s">
        <v>186</v>
      </c>
      <c r="DG6" s="14" t="s">
        <v>187</v>
      </c>
      <c r="DH6" s="141" t="s">
        <v>44</v>
      </c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3"/>
      <c r="DU6" s="141" t="s">
        <v>45</v>
      </c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3"/>
      <c r="EH6" s="141" t="s">
        <v>46</v>
      </c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3"/>
      <c r="EU6" s="141" t="s">
        <v>47</v>
      </c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3"/>
    </row>
    <row r="7" spans="1:163" ht="12.75" customHeight="1">
      <c r="A7" s="219">
        <v>1</v>
      </c>
      <c r="B7" s="217"/>
      <c r="C7" s="217"/>
      <c r="D7" s="217"/>
      <c r="E7" s="217"/>
      <c r="F7" s="217"/>
      <c r="G7" s="217"/>
      <c r="H7" s="218"/>
      <c r="I7" s="214" t="s">
        <v>188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91" t="s">
        <v>189</v>
      </c>
      <c r="CO7" s="292"/>
      <c r="CP7" s="292"/>
      <c r="CQ7" s="292"/>
      <c r="CR7" s="292"/>
      <c r="CS7" s="292"/>
      <c r="CT7" s="292"/>
      <c r="CU7" s="293"/>
      <c r="CV7" s="101" t="s">
        <v>50</v>
      </c>
      <c r="CW7" s="96"/>
      <c r="CX7" s="96"/>
      <c r="CY7" s="96"/>
      <c r="CZ7" s="96"/>
      <c r="DA7" s="96"/>
      <c r="DB7" s="96"/>
      <c r="DC7" s="96"/>
      <c r="DD7" s="96"/>
      <c r="DE7" s="97"/>
      <c r="DF7" s="15" t="s">
        <v>190</v>
      </c>
      <c r="DG7" s="15"/>
      <c r="DH7" s="285">
        <f>DH10+DH13</f>
        <v>1944591.37</v>
      </c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7"/>
      <c r="DU7" s="285">
        <f>DU10+DU13</f>
        <v>1944591.37</v>
      </c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7"/>
      <c r="EH7" s="285">
        <f>EH10+EH13</f>
        <v>1944591.37</v>
      </c>
      <c r="EI7" s="286"/>
      <c r="EJ7" s="286"/>
      <c r="EK7" s="286"/>
      <c r="EL7" s="286"/>
      <c r="EM7" s="286"/>
      <c r="EN7" s="286"/>
      <c r="EO7" s="286"/>
      <c r="EP7" s="286"/>
      <c r="EQ7" s="286"/>
      <c r="ER7" s="286"/>
      <c r="ES7" s="286"/>
      <c r="ET7" s="287"/>
      <c r="EU7" s="105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7"/>
    </row>
    <row r="8" spans="1:163" ht="48.75" customHeight="1">
      <c r="A8" s="173" t="s">
        <v>191</v>
      </c>
      <c r="B8" s="116"/>
      <c r="C8" s="116"/>
      <c r="D8" s="116"/>
      <c r="E8" s="116"/>
      <c r="F8" s="116"/>
      <c r="G8" s="116"/>
      <c r="H8" s="172"/>
      <c r="I8" s="259" t="s">
        <v>192</v>
      </c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115" t="s">
        <v>193</v>
      </c>
      <c r="CO8" s="116"/>
      <c r="CP8" s="116"/>
      <c r="CQ8" s="116"/>
      <c r="CR8" s="116"/>
      <c r="CS8" s="116"/>
      <c r="CT8" s="116"/>
      <c r="CU8" s="172"/>
      <c r="CV8" s="173" t="s">
        <v>50</v>
      </c>
      <c r="CW8" s="116"/>
      <c r="CX8" s="116"/>
      <c r="CY8" s="116"/>
      <c r="CZ8" s="116"/>
      <c r="DA8" s="116"/>
      <c r="DB8" s="116"/>
      <c r="DC8" s="116"/>
      <c r="DD8" s="116"/>
      <c r="DE8" s="172"/>
      <c r="DF8" s="15"/>
      <c r="DG8" s="15"/>
      <c r="DH8" s="228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30"/>
      <c r="DU8" s="228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30"/>
      <c r="EH8" s="228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30"/>
      <c r="EU8" s="174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7"/>
    </row>
    <row r="9" spans="1:163" ht="24" customHeight="1">
      <c r="A9" s="173" t="s">
        <v>194</v>
      </c>
      <c r="B9" s="116"/>
      <c r="C9" s="116"/>
      <c r="D9" s="116"/>
      <c r="E9" s="116"/>
      <c r="F9" s="116"/>
      <c r="G9" s="116"/>
      <c r="H9" s="172"/>
      <c r="I9" s="259" t="s">
        <v>195</v>
      </c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115" t="s">
        <v>196</v>
      </c>
      <c r="CO9" s="116"/>
      <c r="CP9" s="116"/>
      <c r="CQ9" s="116"/>
      <c r="CR9" s="116"/>
      <c r="CS9" s="116"/>
      <c r="CT9" s="116"/>
      <c r="CU9" s="172"/>
      <c r="CV9" s="173" t="s">
        <v>50</v>
      </c>
      <c r="CW9" s="116"/>
      <c r="CX9" s="116"/>
      <c r="CY9" s="116"/>
      <c r="CZ9" s="116"/>
      <c r="DA9" s="116"/>
      <c r="DB9" s="116"/>
      <c r="DC9" s="116"/>
      <c r="DD9" s="116"/>
      <c r="DE9" s="172"/>
      <c r="DF9" s="15"/>
      <c r="DG9" s="15"/>
      <c r="DH9" s="228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30"/>
      <c r="DU9" s="228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30"/>
      <c r="EH9" s="228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30"/>
      <c r="EU9" s="174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7"/>
    </row>
    <row r="10" spans="1:163" ht="24" customHeight="1">
      <c r="A10" s="173" t="s">
        <v>197</v>
      </c>
      <c r="B10" s="116"/>
      <c r="C10" s="116"/>
      <c r="D10" s="116"/>
      <c r="E10" s="116"/>
      <c r="F10" s="116"/>
      <c r="G10" s="116"/>
      <c r="H10" s="172"/>
      <c r="I10" s="259" t="s">
        <v>198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115" t="s">
        <v>199</v>
      </c>
      <c r="CO10" s="116"/>
      <c r="CP10" s="116"/>
      <c r="CQ10" s="116"/>
      <c r="CR10" s="116"/>
      <c r="CS10" s="116"/>
      <c r="CT10" s="116"/>
      <c r="CU10" s="172"/>
      <c r="CV10" s="173" t="s">
        <v>50</v>
      </c>
      <c r="CW10" s="116"/>
      <c r="CX10" s="116"/>
      <c r="CY10" s="116"/>
      <c r="CZ10" s="116"/>
      <c r="DA10" s="116"/>
      <c r="DB10" s="116"/>
      <c r="DC10" s="116"/>
      <c r="DD10" s="116"/>
      <c r="DE10" s="172"/>
      <c r="DF10" s="15" t="s">
        <v>190</v>
      </c>
      <c r="DG10" s="15"/>
      <c r="DH10" s="248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50"/>
      <c r="DU10" s="248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50"/>
      <c r="EH10" s="248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50"/>
      <c r="EU10" s="174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7"/>
    </row>
    <row r="11" spans="1:163" ht="24" customHeight="1">
      <c r="A11" s="173" t="s">
        <v>200</v>
      </c>
      <c r="B11" s="116"/>
      <c r="C11" s="116"/>
      <c r="D11" s="116"/>
      <c r="E11" s="116"/>
      <c r="F11" s="116"/>
      <c r="G11" s="116"/>
      <c r="H11" s="172"/>
      <c r="I11" s="253" t="s">
        <v>201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2"/>
      <c r="CN11" s="115" t="s">
        <v>202</v>
      </c>
      <c r="CO11" s="116"/>
      <c r="CP11" s="116"/>
      <c r="CQ11" s="116"/>
      <c r="CR11" s="116"/>
      <c r="CS11" s="116"/>
      <c r="CT11" s="116"/>
      <c r="CU11" s="172"/>
      <c r="CV11" s="173" t="s">
        <v>50</v>
      </c>
      <c r="CW11" s="116"/>
      <c r="CX11" s="116"/>
      <c r="CY11" s="116"/>
      <c r="CZ11" s="116"/>
      <c r="DA11" s="116"/>
      <c r="DB11" s="116"/>
      <c r="DC11" s="116"/>
      <c r="DD11" s="116"/>
      <c r="DE11" s="172"/>
      <c r="DF11" s="15" t="s">
        <v>50</v>
      </c>
      <c r="DG11" s="15"/>
      <c r="DH11" s="228" t="s">
        <v>50</v>
      </c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30"/>
      <c r="DU11" s="228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30"/>
      <c r="EH11" s="228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30"/>
      <c r="EU11" s="174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7"/>
    </row>
    <row r="12" spans="1:163" ht="14.25" customHeight="1">
      <c r="A12" s="173"/>
      <c r="B12" s="116"/>
      <c r="C12" s="116"/>
      <c r="D12" s="116"/>
      <c r="E12" s="116"/>
      <c r="F12" s="116"/>
      <c r="G12" s="116"/>
      <c r="H12" s="172"/>
      <c r="I12" s="253" t="s">
        <v>203</v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5"/>
      <c r="CN12" s="115" t="s">
        <v>204</v>
      </c>
      <c r="CO12" s="116"/>
      <c r="CP12" s="116"/>
      <c r="CQ12" s="116"/>
      <c r="CR12" s="116"/>
      <c r="CS12" s="116"/>
      <c r="CT12" s="116"/>
      <c r="CU12" s="172"/>
      <c r="CV12" s="173"/>
      <c r="CW12" s="116"/>
      <c r="CX12" s="116"/>
      <c r="CY12" s="116"/>
      <c r="CZ12" s="116"/>
      <c r="DA12" s="116"/>
      <c r="DB12" s="116"/>
      <c r="DC12" s="116"/>
      <c r="DD12" s="116"/>
      <c r="DE12" s="172"/>
      <c r="DF12" s="15"/>
      <c r="DG12" s="15"/>
      <c r="DH12" s="228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30"/>
      <c r="DU12" s="228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30"/>
      <c r="EH12" s="228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30"/>
      <c r="EU12" s="174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7"/>
    </row>
    <row r="13" spans="1:163" ht="24" customHeight="1">
      <c r="A13" s="173" t="s">
        <v>205</v>
      </c>
      <c r="B13" s="116"/>
      <c r="C13" s="116"/>
      <c r="D13" s="116"/>
      <c r="E13" s="116"/>
      <c r="F13" s="116"/>
      <c r="G13" s="116"/>
      <c r="H13" s="172"/>
      <c r="I13" s="259" t="s">
        <v>206</v>
      </c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115" t="s">
        <v>207</v>
      </c>
      <c r="CO13" s="116"/>
      <c r="CP13" s="116"/>
      <c r="CQ13" s="116"/>
      <c r="CR13" s="116"/>
      <c r="CS13" s="116"/>
      <c r="CT13" s="116"/>
      <c r="CU13" s="172"/>
      <c r="CV13" s="173" t="s">
        <v>50</v>
      </c>
      <c r="CW13" s="116"/>
      <c r="CX13" s="116"/>
      <c r="CY13" s="116"/>
      <c r="CZ13" s="116"/>
      <c r="DA13" s="116"/>
      <c r="DB13" s="116"/>
      <c r="DC13" s="116"/>
      <c r="DD13" s="116"/>
      <c r="DE13" s="172"/>
      <c r="DF13" s="15" t="s">
        <v>190</v>
      </c>
      <c r="DG13" s="15"/>
      <c r="DH13" s="228">
        <f>DH14+DH16+DH19+DH21</f>
        <v>1944591.37</v>
      </c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30"/>
      <c r="DU13" s="228">
        <f>DU14+DU16+DU19+DU21</f>
        <v>1944591.37</v>
      </c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30"/>
      <c r="EH13" s="228">
        <f>EH14+EH16+EH19+EH21</f>
        <v>1944591.37</v>
      </c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30"/>
      <c r="EU13" s="174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7"/>
    </row>
    <row r="14" spans="1:163" ht="32.25" customHeight="1">
      <c r="A14" s="173" t="s">
        <v>208</v>
      </c>
      <c r="B14" s="116"/>
      <c r="C14" s="116"/>
      <c r="D14" s="116"/>
      <c r="E14" s="116"/>
      <c r="F14" s="116"/>
      <c r="G14" s="116"/>
      <c r="H14" s="172"/>
      <c r="I14" s="246" t="s">
        <v>209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115" t="s">
        <v>210</v>
      </c>
      <c r="CO14" s="116"/>
      <c r="CP14" s="116"/>
      <c r="CQ14" s="116"/>
      <c r="CR14" s="116"/>
      <c r="CS14" s="116"/>
      <c r="CT14" s="116"/>
      <c r="CU14" s="172"/>
      <c r="CV14" s="173" t="s">
        <v>50</v>
      </c>
      <c r="CW14" s="116"/>
      <c r="CX14" s="116"/>
      <c r="CY14" s="116"/>
      <c r="CZ14" s="116"/>
      <c r="DA14" s="116"/>
      <c r="DB14" s="116"/>
      <c r="DC14" s="116"/>
      <c r="DD14" s="116"/>
      <c r="DE14" s="172"/>
      <c r="DF14" s="15" t="s">
        <v>190</v>
      </c>
      <c r="DG14" s="15"/>
      <c r="DH14" s="228">
        <f>951091.37</f>
        <v>951091.37</v>
      </c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30"/>
      <c r="DU14" s="228">
        <f>951091.37</f>
        <v>951091.37</v>
      </c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30"/>
      <c r="EH14" s="228">
        <f>951091.37</f>
        <v>951091.37</v>
      </c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30"/>
      <c r="EU14" s="174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7"/>
    </row>
    <row r="15" spans="1:163" ht="20.25" customHeight="1">
      <c r="A15" s="173" t="s">
        <v>211</v>
      </c>
      <c r="B15" s="116"/>
      <c r="C15" s="116"/>
      <c r="D15" s="116"/>
      <c r="E15" s="116"/>
      <c r="F15" s="116"/>
      <c r="G15" s="116"/>
      <c r="H15" s="172"/>
      <c r="I15" s="92" t="s">
        <v>212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115" t="s">
        <v>213</v>
      </c>
      <c r="CO15" s="116"/>
      <c r="CP15" s="116"/>
      <c r="CQ15" s="116"/>
      <c r="CR15" s="116"/>
      <c r="CS15" s="116"/>
      <c r="CT15" s="116"/>
      <c r="CU15" s="172"/>
      <c r="CV15" s="173" t="s">
        <v>50</v>
      </c>
      <c r="CW15" s="116"/>
      <c r="CX15" s="116"/>
      <c r="CY15" s="116"/>
      <c r="CZ15" s="116"/>
      <c r="DA15" s="116"/>
      <c r="DB15" s="116"/>
      <c r="DC15" s="116"/>
      <c r="DD15" s="116"/>
      <c r="DE15" s="172"/>
      <c r="DF15" s="15" t="s">
        <v>190</v>
      </c>
      <c r="DG15" s="15"/>
      <c r="DH15" s="228">
        <f>DH14</f>
        <v>951091.37</v>
      </c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30"/>
      <c r="DU15" s="228">
        <f>DU14</f>
        <v>951091.37</v>
      </c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30"/>
      <c r="EH15" s="228">
        <f>EH14</f>
        <v>951091.37</v>
      </c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30"/>
      <c r="EU15" s="174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7"/>
    </row>
    <row r="16" spans="1:163" ht="24" customHeight="1">
      <c r="A16" s="173" t="s">
        <v>214</v>
      </c>
      <c r="B16" s="116"/>
      <c r="C16" s="116"/>
      <c r="D16" s="116"/>
      <c r="E16" s="116"/>
      <c r="F16" s="116"/>
      <c r="G16" s="116"/>
      <c r="H16" s="172"/>
      <c r="I16" s="246" t="s">
        <v>215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115" t="s">
        <v>216</v>
      </c>
      <c r="CO16" s="116"/>
      <c r="CP16" s="116"/>
      <c r="CQ16" s="116"/>
      <c r="CR16" s="116"/>
      <c r="CS16" s="116"/>
      <c r="CT16" s="116"/>
      <c r="CU16" s="172"/>
      <c r="CV16" s="173" t="s">
        <v>50</v>
      </c>
      <c r="CW16" s="116"/>
      <c r="CX16" s="116"/>
      <c r="CY16" s="116"/>
      <c r="CZ16" s="116"/>
      <c r="DA16" s="116"/>
      <c r="DB16" s="116"/>
      <c r="DC16" s="116"/>
      <c r="DD16" s="116"/>
      <c r="DE16" s="172"/>
      <c r="DF16" s="15" t="s">
        <v>190</v>
      </c>
      <c r="DG16" s="15"/>
      <c r="DH16" s="228">
        <f>1500</f>
        <v>1500</v>
      </c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30"/>
      <c r="DU16" s="228">
        <f>1500</f>
        <v>1500</v>
      </c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30"/>
      <c r="EH16" s="228">
        <f>1500</f>
        <v>1500</v>
      </c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30"/>
      <c r="EU16" s="174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7"/>
    </row>
    <row r="17" spans="1:163" ht="18.75" customHeight="1">
      <c r="A17" s="173" t="s">
        <v>217</v>
      </c>
      <c r="B17" s="116"/>
      <c r="C17" s="116"/>
      <c r="D17" s="116"/>
      <c r="E17" s="116"/>
      <c r="F17" s="116"/>
      <c r="G17" s="116"/>
      <c r="H17" s="172"/>
      <c r="I17" s="92" t="s">
        <v>212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115" t="s">
        <v>218</v>
      </c>
      <c r="CO17" s="116"/>
      <c r="CP17" s="116"/>
      <c r="CQ17" s="116"/>
      <c r="CR17" s="116"/>
      <c r="CS17" s="116"/>
      <c r="CT17" s="116"/>
      <c r="CU17" s="172"/>
      <c r="CV17" s="173" t="s">
        <v>50</v>
      </c>
      <c r="CW17" s="116"/>
      <c r="CX17" s="116"/>
      <c r="CY17" s="116"/>
      <c r="CZ17" s="116"/>
      <c r="DA17" s="116"/>
      <c r="DB17" s="116"/>
      <c r="DC17" s="116"/>
      <c r="DD17" s="116"/>
      <c r="DE17" s="172"/>
      <c r="DF17" s="15" t="s">
        <v>190</v>
      </c>
      <c r="DG17" s="15"/>
      <c r="DH17" s="228">
        <f>DH16</f>
        <v>1500</v>
      </c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30"/>
      <c r="DU17" s="228">
        <f>DU16</f>
        <v>1500</v>
      </c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30"/>
      <c r="EH17" s="228">
        <f>EH16</f>
        <v>1500</v>
      </c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30"/>
      <c r="EU17" s="174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7"/>
    </row>
    <row r="18" spans="1:163" ht="12" customHeight="1">
      <c r="A18" s="173"/>
      <c r="B18" s="116"/>
      <c r="C18" s="116"/>
      <c r="D18" s="116"/>
      <c r="E18" s="116"/>
      <c r="F18" s="116"/>
      <c r="G18" s="116"/>
      <c r="H18" s="172"/>
      <c r="I18" s="253" t="s">
        <v>203</v>
      </c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5"/>
      <c r="CN18" s="115" t="s">
        <v>219</v>
      </c>
      <c r="CO18" s="116"/>
      <c r="CP18" s="116"/>
      <c r="CQ18" s="116"/>
      <c r="CR18" s="116"/>
      <c r="CS18" s="116"/>
      <c r="CT18" s="116"/>
      <c r="CU18" s="172"/>
      <c r="CV18" s="173"/>
      <c r="CW18" s="116"/>
      <c r="CX18" s="116"/>
      <c r="CY18" s="116"/>
      <c r="CZ18" s="116"/>
      <c r="DA18" s="116"/>
      <c r="DB18" s="116"/>
      <c r="DC18" s="116"/>
      <c r="DD18" s="116"/>
      <c r="DE18" s="172"/>
      <c r="DF18" s="15"/>
      <c r="DG18" s="15"/>
      <c r="DH18" s="228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30"/>
      <c r="DU18" s="228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30"/>
      <c r="EH18" s="228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30"/>
      <c r="EU18" s="174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7"/>
    </row>
    <row r="19" spans="1:163" ht="12.75" customHeight="1">
      <c r="A19" s="173" t="s">
        <v>220</v>
      </c>
      <c r="B19" s="116"/>
      <c r="C19" s="116"/>
      <c r="D19" s="116"/>
      <c r="E19" s="116"/>
      <c r="F19" s="116"/>
      <c r="G19" s="116"/>
      <c r="H19" s="172"/>
      <c r="I19" s="246" t="s">
        <v>221</v>
      </c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115" t="s">
        <v>222</v>
      </c>
      <c r="CO19" s="116"/>
      <c r="CP19" s="116"/>
      <c r="CQ19" s="116"/>
      <c r="CR19" s="116"/>
      <c r="CS19" s="116"/>
      <c r="CT19" s="116"/>
      <c r="CU19" s="172"/>
      <c r="CV19" s="173" t="s">
        <v>50</v>
      </c>
      <c r="CW19" s="116"/>
      <c r="CX19" s="116"/>
      <c r="CY19" s="116"/>
      <c r="CZ19" s="116"/>
      <c r="DA19" s="116"/>
      <c r="DB19" s="116"/>
      <c r="DC19" s="116"/>
      <c r="DD19" s="116"/>
      <c r="DE19" s="172"/>
      <c r="DF19" s="15"/>
      <c r="DG19" s="15"/>
      <c r="DH19" s="228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30"/>
      <c r="DU19" s="228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30"/>
      <c r="EH19" s="228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30"/>
      <c r="EU19" s="174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7"/>
    </row>
    <row r="20" spans="1:163" ht="12.75" customHeight="1">
      <c r="A20" s="173"/>
      <c r="B20" s="116"/>
      <c r="C20" s="116"/>
      <c r="D20" s="116"/>
      <c r="E20" s="116"/>
      <c r="F20" s="116"/>
      <c r="G20" s="116"/>
      <c r="H20" s="172"/>
      <c r="I20" s="253" t="s">
        <v>203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5"/>
      <c r="CN20" s="115" t="s">
        <v>223</v>
      </c>
      <c r="CO20" s="116"/>
      <c r="CP20" s="116"/>
      <c r="CQ20" s="116"/>
      <c r="CR20" s="116"/>
      <c r="CS20" s="116"/>
      <c r="CT20" s="116"/>
      <c r="CU20" s="172"/>
      <c r="CV20" s="173"/>
      <c r="CW20" s="116"/>
      <c r="CX20" s="116"/>
      <c r="CY20" s="116"/>
      <c r="CZ20" s="116"/>
      <c r="DA20" s="116"/>
      <c r="DB20" s="116"/>
      <c r="DC20" s="116"/>
      <c r="DD20" s="116"/>
      <c r="DE20" s="172"/>
      <c r="DF20" s="15"/>
      <c r="DG20" s="15"/>
      <c r="DH20" s="228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30"/>
      <c r="DU20" s="228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30"/>
      <c r="EH20" s="228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30"/>
      <c r="EU20" s="174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7"/>
    </row>
    <row r="21" spans="1:163" ht="12.75" customHeight="1">
      <c r="A21" s="173" t="s">
        <v>224</v>
      </c>
      <c r="B21" s="116"/>
      <c r="C21" s="116"/>
      <c r="D21" s="116"/>
      <c r="E21" s="116"/>
      <c r="F21" s="116"/>
      <c r="G21" s="116"/>
      <c r="H21" s="172"/>
      <c r="I21" s="246" t="s">
        <v>225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115" t="s">
        <v>226</v>
      </c>
      <c r="CO21" s="116"/>
      <c r="CP21" s="116"/>
      <c r="CQ21" s="116"/>
      <c r="CR21" s="116"/>
      <c r="CS21" s="116"/>
      <c r="CT21" s="116"/>
      <c r="CU21" s="172"/>
      <c r="CV21" s="173" t="s">
        <v>50</v>
      </c>
      <c r="CW21" s="116"/>
      <c r="CX21" s="116"/>
      <c r="CY21" s="116"/>
      <c r="CZ21" s="116"/>
      <c r="DA21" s="116"/>
      <c r="DB21" s="116"/>
      <c r="DC21" s="116"/>
      <c r="DD21" s="116"/>
      <c r="DE21" s="172"/>
      <c r="DF21" s="15" t="s">
        <v>190</v>
      </c>
      <c r="DG21" s="15"/>
      <c r="DH21" s="228">
        <f>992000</f>
        <v>992000</v>
      </c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30"/>
      <c r="DU21" s="228">
        <f>992000</f>
        <v>992000</v>
      </c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30"/>
      <c r="EH21" s="228">
        <f>992000</f>
        <v>992000</v>
      </c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30"/>
      <c r="EU21" s="174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7"/>
    </row>
    <row r="22" spans="1:163" ht="12.75" customHeight="1">
      <c r="A22" s="173" t="s">
        <v>227</v>
      </c>
      <c r="B22" s="116"/>
      <c r="C22" s="116"/>
      <c r="D22" s="116"/>
      <c r="E22" s="116"/>
      <c r="F22" s="116"/>
      <c r="G22" s="116"/>
      <c r="H22" s="172"/>
      <c r="I22" s="92" t="s">
        <v>212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115" t="s">
        <v>228</v>
      </c>
      <c r="CO22" s="116"/>
      <c r="CP22" s="116"/>
      <c r="CQ22" s="116"/>
      <c r="CR22" s="116"/>
      <c r="CS22" s="116"/>
      <c r="CT22" s="116"/>
      <c r="CU22" s="172"/>
      <c r="CV22" s="173" t="s">
        <v>50</v>
      </c>
      <c r="CW22" s="116"/>
      <c r="CX22" s="116"/>
      <c r="CY22" s="116"/>
      <c r="CZ22" s="116"/>
      <c r="DA22" s="116"/>
      <c r="DB22" s="116"/>
      <c r="DC22" s="116"/>
      <c r="DD22" s="116"/>
      <c r="DE22" s="172"/>
      <c r="DF22" s="15" t="s">
        <v>190</v>
      </c>
      <c r="DG22" s="15"/>
      <c r="DH22" s="228">
        <f>DH21</f>
        <v>992000</v>
      </c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30"/>
      <c r="DU22" s="228">
        <f>DU21</f>
        <v>992000</v>
      </c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30"/>
      <c r="EH22" s="228">
        <f>EH21</f>
        <v>992000</v>
      </c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30"/>
      <c r="EU22" s="174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7"/>
    </row>
    <row r="23" spans="1:163" ht="12.75" customHeight="1">
      <c r="A23" s="173"/>
      <c r="B23" s="116"/>
      <c r="C23" s="116"/>
      <c r="D23" s="116"/>
      <c r="E23" s="116"/>
      <c r="F23" s="116"/>
      <c r="G23" s="116"/>
      <c r="H23" s="172"/>
      <c r="I23" s="253" t="s">
        <v>203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5"/>
      <c r="CN23" s="115" t="s">
        <v>229</v>
      </c>
      <c r="CO23" s="116"/>
      <c r="CP23" s="116"/>
      <c r="CQ23" s="116"/>
      <c r="CR23" s="116"/>
      <c r="CS23" s="116"/>
      <c r="CT23" s="116"/>
      <c r="CU23" s="172"/>
      <c r="CV23" s="173"/>
      <c r="CW23" s="116"/>
      <c r="CX23" s="116"/>
      <c r="CY23" s="116"/>
      <c r="CZ23" s="116"/>
      <c r="DA23" s="116"/>
      <c r="DB23" s="116"/>
      <c r="DC23" s="116"/>
      <c r="DD23" s="116"/>
      <c r="DE23" s="172"/>
      <c r="DF23" s="15"/>
      <c r="DG23" s="15"/>
      <c r="DH23" s="228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30"/>
      <c r="DU23" s="228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30"/>
      <c r="EH23" s="228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30"/>
      <c r="EU23" s="174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7"/>
    </row>
    <row r="24" spans="1:163" ht="24" customHeight="1">
      <c r="A24" s="173" t="s">
        <v>41</v>
      </c>
      <c r="B24" s="116"/>
      <c r="C24" s="116"/>
      <c r="D24" s="116"/>
      <c r="E24" s="116"/>
      <c r="F24" s="116"/>
      <c r="G24" s="116"/>
      <c r="H24" s="172"/>
      <c r="I24" s="253" t="s">
        <v>230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15" t="s">
        <v>231</v>
      </c>
      <c r="CO24" s="116"/>
      <c r="CP24" s="116"/>
      <c r="CQ24" s="116"/>
      <c r="CR24" s="116"/>
      <c r="CS24" s="116"/>
      <c r="CT24" s="116"/>
      <c r="CU24" s="172"/>
      <c r="CV24" s="173" t="s">
        <v>50</v>
      </c>
      <c r="CW24" s="116"/>
      <c r="CX24" s="116"/>
      <c r="CY24" s="116"/>
      <c r="CZ24" s="116"/>
      <c r="DA24" s="116"/>
      <c r="DB24" s="116"/>
      <c r="DC24" s="116"/>
      <c r="DD24" s="116"/>
      <c r="DE24" s="172"/>
      <c r="DF24" s="15" t="s">
        <v>190</v>
      </c>
      <c r="DG24" s="15"/>
      <c r="DH24" s="228">
        <f>DH13</f>
        <v>1944591.37</v>
      </c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6"/>
      <c r="DU24" s="228">
        <f>DU13</f>
        <v>1944591.37</v>
      </c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6"/>
      <c r="EH24" s="228">
        <f>EH13</f>
        <v>1944591.37</v>
      </c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6"/>
      <c r="EU24" s="174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7"/>
    </row>
    <row r="25" spans="1:163">
      <c r="A25" s="173"/>
      <c r="B25" s="116"/>
      <c r="C25" s="116"/>
      <c r="D25" s="116"/>
      <c r="E25" s="116"/>
      <c r="F25" s="116"/>
      <c r="G25" s="116"/>
      <c r="H25" s="172"/>
      <c r="I25" s="296" t="s">
        <v>232</v>
      </c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8"/>
      <c r="CN25" s="115" t="s">
        <v>233</v>
      </c>
      <c r="CO25" s="116"/>
      <c r="CP25" s="116"/>
      <c r="CQ25" s="116"/>
      <c r="CR25" s="116"/>
      <c r="CS25" s="116"/>
      <c r="CT25" s="116"/>
      <c r="CU25" s="172"/>
      <c r="CV25" s="173"/>
      <c r="CW25" s="116"/>
      <c r="CX25" s="116"/>
      <c r="CY25" s="116"/>
      <c r="CZ25" s="116"/>
      <c r="DA25" s="116"/>
      <c r="DB25" s="116"/>
      <c r="DC25" s="116"/>
      <c r="DD25" s="116"/>
      <c r="DE25" s="172"/>
      <c r="DF25" s="15"/>
      <c r="DG25" s="15"/>
      <c r="DH25" s="174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6"/>
      <c r="DU25" s="174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6"/>
      <c r="EH25" s="174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6"/>
      <c r="EU25" s="174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7"/>
    </row>
    <row r="26" spans="1:163" hidden="1"/>
    <row r="28" spans="1:163" ht="12.75" customHeight="1">
      <c r="AO28" s="294" t="s">
        <v>234</v>
      </c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Y28" s="294" t="s">
        <v>235</v>
      </c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</row>
    <row r="29" spans="1:163" s="3" customFormat="1" ht="8.25">
      <c r="AQ29" s="295" t="s">
        <v>236</v>
      </c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K29" s="108" t="s">
        <v>2</v>
      </c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Y29" s="108" t="s">
        <v>3</v>
      </c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</row>
    <row r="30" spans="1:163" s="3" customFormat="1" ht="3" customHeight="1"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</row>
    <row r="31" spans="1:163" ht="12">
      <c r="I31" s="1" t="s">
        <v>237</v>
      </c>
      <c r="AM31" s="294" t="s">
        <v>238</v>
      </c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G31" s="127" t="s">
        <v>239</v>
      </c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CA31" s="184" t="s">
        <v>240</v>
      </c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</row>
    <row r="32" spans="1:163" s="3" customFormat="1" ht="8.25">
      <c r="AM32" s="108" t="s">
        <v>236</v>
      </c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G32" s="108" t="s">
        <v>241</v>
      </c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CA32" s="108" t="s">
        <v>242</v>
      </c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</row>
    <row r="33" spans="1:96" s="3" customFormat="1" ht="3" customHeight="1"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</row>
    <row r="34" spans="1:96">
      <c r="I34" s="299" t="s">
        <v>4</v>
      </c>
      <c r="J34" s="299"/>
      <c r="K34" s="184" t="s">
        <v>248</v>
      </c>
      <c r="L34" s="184"/>
      <c r="M34" s="184"/>
      <c r="N34" s="114" t="s">
        <v>4</v>
      </c>
      <c r="O34" s="114"/>
      <c r="Q34" s="184" t="s">
        <v>249</v>
      </c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299">
        <v>20</v>
      </c>
      <c r="AG34" s="299"/>
      <c r="AH34" s="299"/>
      <c r="AI34" s="300" t="s">
        <v>251</v>
      </c>
      <c r="AJ34" s="300"/>
      <c r="AK34" s="300"/>
      <c r="AL34" s="1" t="s">
        <v>6</v>
      </c>
    </row>
    <row r="35" spans="1:96" hidden="1"/>
    <row r="36" spans="1:96" ht="14.25" hidden="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8"/>
    </row>
    <row r="37" spans="1:96" ht="12">
      <c r="A37" s="126" t="s">
        <v>243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</row>
    <row r="38" spans="1:96" ht="12">
      <c r="A38" s="294" t="s">
        <v>244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</row>
    <row r="39" spans="1:96" s="3" customFormat="1" ht="8.25">
      <c r="A39" s="295" t="s">
        <v>245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</row>
    <row r="40" spans="1:96" s="3" customFormat="1" ht="6" hidden="1" customHeight="1">
      <c r="A40" s="1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20"/>
    </row>
    <row r="41" spans="1:96" ht="13.5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AH41" s="294" t="s">
        <v>246</v>
      </c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</row>
    <row r="42" spans="1:96" s="3" customFormat="1" ht="8.25">
      <c r="A42" s="303" t="s">
        <v>2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AH42" s="108" t="s">
        <v>3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</row>
    <row r="44" spans="1:96">
      <c r="A44" s="299" t="s">
        <v>4</v>
      </c>
      <c r="B44" s="299"/>
      <c r="C44" s="184" t="s">
        <v>248</v>
      </c>
      <c r="D44" s="184"/>
      <c r="E44" s="184"/>
      <c r="F44" s="114" t="s">
        <v>4</v>
      </c>
      <c r="G44" s="114"/>
      <c r="I44" s="184" t="s">
        <v>249</v>
      </c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299">
        <v>20</v>
      </c>
      <c r="Y44" s="299"/>
      <c r="Z44" s="299"/>
      <c r="AA44" s="300" t="s">
        <v>251</v>
      </c>
      <c r="AB44" s="300"/>
      <c r="AC44" s="300"/>
      <c r="AD44" s="1" t="s">
        <v>6</v>
      </c>
    </row>
    <row r="45" spans="1:96" ht="13.5" customHeight="1"/>
    <row r="47" spans="1:96" ht="3" customHeight="1"/>
  </sheetData>
  <mergeCells count="212">
    <mergeCell ref="A44:B44"/>
    <mergeCell ref="C44:E44"/>
    <mergeCell ref="F44:G44"/>
    <mergeCell ref="I44:W44"/>
    <mergeCell ref="X44:Z44"/>
    <mergeCell ref="AA44:AC44"/>
    <mergeCell ref="A37:O37"/>
    <mergeCell ref="A38:CM38"/>
    <mergeCell ref="A39:CM39"/>
    <mergeCell ref="A41:Y41"/>
    <mergeCell ref="AH41:CM41"/>
    <mergeCell ref="A42:Y42"/>
    <mergeCell ref="AH42:CM42"/>
    <mergeCell ref="I34:J34"/>
    <mergeCell ref="K34:M34"/>
    <mergeCell ref="N34:O34"/>
    <mergeCell ref="Q34:AE34"/>
    <mergeCell ref="AF34:AH34"/>
    <mergeCell ref="AI34:AK34"/>
    <mergeCell ref="AM31:BD31"/>
    <mergeCell ref="BG31:BX31"/>
    <mergeCell ref="CA31:CR31"/>
    <mergeCell ref="AM32:BD32"/>
    <mergeCell ref="BG32:BX32"/>
    <mergeCell ref="CA32:CR32"/>
    <mergeCell ref="EH25:ET25"/>
    <mergeCell ref="EU25:FG25"/>
    <mergeCell ref="AO28:BI28"/>
    <mergeCell ref="BK28:BV28"/>
    <mergeCell ref="BY28:CR28"/>
    <mergeCell ref="AQ29:BH29"/>
    <mergeCell ref="BK29:BV29"/>
    <mergeCell ref="BY29:CR29"/>
    <mergeCell ref="A25:H25"/>
    <mergeCell ref="I25:CM25"/>
    <mergeCell ref="CN25:CU25"/>
    <mergeCell ref="CV25:DE25"/>
    <mergeCell ref="DH25:DT25"/>
    <mergeCell ref="DU25:EG25"/>
    <mergeCell ref="EH23:ET23"/>
    <mergeCell ref="EU23:FG23"/>
    <mergeCell ref="A24:H24"/>
    <mergeCell ref="I24:CM24"/>
    <mergeCell ref="CN24:CU24"/>
    <mergeCell ref="CV24:DE24"/>
    <mergeCell ref="DH24:DT24"/>
    <mergeCell ref="DU24:EG24"/>
    <mergeCell ref="EH24:ET24"/>
    <mergeCell ref="EU24:FG24"/>
    <mergeCell ref="A23:H23"/>
    <mergeCell ref="I23:CM23"/>
    <mergeCell ref="CN23:CU23"/>
    <mergeCell ref="CV23:DE23"/>
    <mergeCell ref="DH23:DT23"/>
    <mergeCell ref="DU23:EG23"/>
    <mergeCell ref="EH21:ET21"/>
    <mergeCell ref="EU21:FG21"/>
    <mergeCell ref="A22:H22"/>
    <mergeCell ref="I22:CM22"/>
    <mergeCell ref="CN22:CU22"/>
    <mergeCell ref="CV22:DE22"/>
    <mergeCell ref="DH22:DT22"/>
    <mergeCell ref="DU22:EG22"/>
    <mergeCell ref="EH22:ET22"/>
    <mergeCell ref="EU22:FG22"/>
    <mergeCell ref="A21:H21"/>
    <mergeCell ref="I21:CM21"/>
    <mergeCell ref="CN21:CU21"/>
    <mergeCell ref="CV21:DE21"/>
    <mergeCell ref="DH21:DT21"/>
    <mergeCell ref="DU21:EG21"/>
    <mergeCell ref="EH19:ET19"/>
    <mergeCell ref="EU19:FG19"/>
    <mergeCell ref="A20:H20"/>
    <mergeCell ref="I20:CM20"/>
    <mergeCell ref="CN20:CU20"/>
    <mergeCell ref="CV20:DE20"/>
    <mergeCell ref="DH20:DT20"/>
    <mergeCell ref="DU20:EG20"/>
    <mergeCell ref="EH20:ET20"/>
    <mergeCell ref="EU20:FG20"/>
    <mergeCell ref="A19:H19"/>
    <mergeCell ref="I19:CM19"/>
    <mergeCell ref="CN19:CU19"/>
    <mergeCell ref="CV19:DE19"/>
    <mergeCell ref="DH19:DT19"/>
    <mergeCell ref="DU19:EG19"/>
    <mergeCell ref="EH17:ET17"/>
    <mergeCell ref="EU17:FG17"/>
    <mergeCell ref="A18:H18"/>
    <mergeCell ref="I18:CM18"/>
    <mergeCell ref="CN18:CU18"/>
    <mergeCell ref="CV18:DE18"/>
    <mergeCell ref="DH18:DT18"/>
    <mergeCell ref="DU18:EG18"/>
    <mergeCell ref="EH18:ET18"/>
    <mergeCell ref="EU18:FG18"/>
    <mergeCell ref="A17:H17"/>
    <mergeCell ref="I17:CM17"/>
    <mergeCell ref="CN17:CU17"/>
    <mergeCell ref="CV17:DE17"/>
    <mergeCell ref="DH17:DT17"/>
    <mergeCell ref="DU17:EG17"/>
    <mergeCell ref="EH15:ET15"/>
    <mergeCell ref="EU15:FG15"/>
    <mergeCell ref="A16:H16"/>
    <mergeCell ref="I16:CM16"/>
    <mergeCell ref="CN16:CU16"/>
    <mergeCell ref="CV16:DE16"/>
    <mergeCell ref="DH16:DT16"/>
    <mergeCell ref="DU16:EG16"/>
    <mergeCell ref="EH16:ET16"/>
    <mergeCell ref="EU16:FG16"/>
    <mergeCell ref="A15:H15"/>
    <mergeCell ref="I15:CM15"/>
    <mergeCell ref="CN15:CU15"/>
    <mergeCell ref="CV15:DE15"/>
    <mergeCell ref="DH15:DT15"/>
    <mergeCell ref="DU15:EG15"/>
    <mergeCell ref="EH13:ET13"/>
    <mergeCell ref="EU13:FG13"/>
    <mergeCell ref="A14:H14"/>
    <mergeCell ref="I14:CM14"/>
    <mergeCell ref="CN14:CU14"/>
    <mergeCell ref="CV14:DE14"/>
    <mergeCell ref="DH14:DT14"/>
    <mergeCell ref="DU14:EG14"/>
    <mergeCell ref="EH14:ET14"/>
    <mergeCell ref="EU14:FG14"/>
    <mergeCell ref="A13:H13"/>
    <mergeCell ref="I13:CM13"/>
    <mergeCell ref="CN13:CU13"/>
    <mergeCell ref="CV13:DE13"/>
    <mergeCell ref="DH13:DT13"/>
    <mergeCell ref="DU13:EG13"/>
    <mergeCell ref="EH11:ET11"/>
    <mergeCell ref="EU11:FG11"/>
    <mergeCell ref="A12:H12"/>
    <mergeCell ref="I12:CM12"/>
    <mergeCell ref="CN12:CU12"/>
    <mergeCell ref="CV12:DE12"/>
    <mergeCell ref="DH12:DT12"/>
    <mergeCell ref="DU12:EG12"/>
    <mergeCell ref="EH12:ET12"/>
    <mergeCell ref="EU12:FG12"/>
    <mergeCell ref="A11:H11"/>
    <mergeCell ref="I11:CM11"/>
    <mergeCell ref="CN11:CU11"/>
    <mergeCell ref="CV11:DE11"/>
    <mergeCell ref="DH11:DT11"/>
    <mergeCell ref="DU11:EG11"/>
    <mergeCell ref="A10:H10"/>
    <mergeCell ref="I10:CM10"/>
    <mergeCell ref="CN10:CU10"/>
    <mergeCell ref="CV10:DE10"/>
    <mergeCell ref="DH10:DT10"/>
    <mergeCell ref="DU10:EG10"/>
    <mergeCell ref="EH10:ET10"/>
    <mergeCell ref="EU10:FG10"/>
    <mergeCell ref="A9:H9"/>
    <mergeCell ref="I9:CM9"/>
    <mergeCell ref="CN9:CU9"/>
    <mergeCell ref="CV9:DE9"/>
    <mergeCell ref="DH9:DT9"/>
    <mergeCell ref="DU9:EG9"/>
    <mergeCell ref="A8:H8"/>
    <mergeCell ref="I8:CM8"/>
    <mergeCell ref="CN8:CU8"/>
    <mergeCell ref="CV8:DE8"/>
    <mergeCell ref="DH8:DT8"/>
    <mergeCell ref="DU8:EG8"/>
    <mergeCell ref="EH8:ET8"/>
    <mergeCell ref="EU8:FG8"/>
    <mergeCell ref="EH9:ET9"/>
    <mergeCell ref="EU9:FG9"/>
    <mergeCell ref="A7:H7"/>
    <mergeCell ref="I7:CM7"/>
    <mergeCell ref="CN7:CU7"/>
    <mergeCell ref="CV7:DE7"/>
    <mergeCell ref="DH7:DT7"/>
    <mergeCell ref="DU7:EG7"/>
    <mergeCell ref="EH7:ET7"/>
    <mergeCell ref="EU7:FG7"/>
    <mergeCell ref="A6:H6"/>
    <mergeCell ref="I6:CM6"/>
    <mergeCell ref="CN6:CU6"/>
    <mergeCell ref="CV6:DE6"/>
    <mergeCell ref="DH6:DT6"/>
    <mergeCell ref="DQ4:DT4"/>
    <mergeCell ref="DU4:DZ4"/>
    <mergeCell ref="EA4:EC4"/>
    <mergeCell ref="ED4:EG4"/>
    <mergeCell ref="DU6:EG6"/>
    <mergeCell ref="B1:FF1"/>
    <mergeCell ref="A3:H5"/>
    <mergeCell ref="I3:CM5"/>
    <mergeCell ref="CN3:CU5"/>
    <mergeCell ref="CV3:DE5"/>
    <mergeCell ref="DF3:DF5"/>
    <mergeCell ref="DG3:DG5"/>
    <mergeCell ref="DH3:FG3"/>
    <mergeCell ref="DH4:DM4"/>
    <mergeCell ref="DN4:DP4"/>
    <mergeCell ref="EQ4:ET4"/>
    <mergeCell ref="EU4:FG5"/>
    <mergeCell ref="DH5:DT5"/>
    <mergeCell ref="DU5:EG5"/>
    <mergeCell ref="EH5:ET5"/>
    <mergeCell ref="EH4:EM4"/>
    <mergeCell ref="EN4:EP4"/>
    <mergeCell ref="EH6:ET6"/>
    <mergeCell ref="EU6:FG6"/>
  </mergeCells>
  <pageMargins left="0.59055118110236227" right="0.51181102362204722" top="0.78740157480314965" bottom="0.31496062992125984" header="0.19685039370078741" footer="0.19685039370078741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E113"/>
  <sheetViews>
    <sheetView view="pageBreakPreview" topLeftCell="A6" zoomScale="110" zoomScaleSheetLayoutView="100" workbookViewId="0">
      <selection activeCell="DF28" sqref="DF28:DR28"/>
    </sheetView>
  </sheetViews>
  <sheetFormatPr defaultColWidth="0.85546875" defaultRowHeight="11.25"/>
  <cols>
    <col min="1" max="18" width="0.85546875" style="23"/>
    <col min="19" max="19" width="0.85546875" style="23" customWidth="1"/>
    <col min="20" max="65" width="0.85546875" style="23"/>
    <col min="66" max="66" width="0.85546875" style="23" customWidth="1"/>
    <col min="67" max="69" width="0.85546875" style="23"/>
    <col min="70" max="70" width="0.85546875" style="23" customWidth="1"/>
    <col min="71" max="72" width="0.85546875" style="23"/>
    <col min="73" max="73" width="0.7109375" style="23" customWidth="1"/>
    <col min="74" max="75" width="0.85546875" style="23" hidden="1" customWidth="1"/>
    <col min="76" max="80" width="0.85546875" style="23"/>
    <col min="81" max="81" width="0.85546875" style="23" customWidth="1"/>
    <col min="82" max="83" width="0.85546875" style="23" hidden="1" customWidth="1"/>
    <col min="84" max="84" width="0.85546875" style="23"/>
    <col min="85" max="85" width="1.28515625" style="23" customWidth="1"/>
    <col min="86" max="90" width="0.85546875" style="23"/>
    <col min="91" max="91" width="2" style="23" customWidth="1"/>
    <col min="92" max="92" width="0.5703125" style="23" customWidth="1"/>
    <col min="93" max="93" width="0.7109375" style="23" hidden="1" customWidth="1"/>
    <col min="94" max="95" width="0.85546875" style="23" hidden="1" customWidth="1"/>
    <col min="96" max="96" width="0.5703125" style="23" customWidth="1"/>
    <col min="97" max="108" width="0.85546875" style="23"/>
    <col min="109" max="109" width="6.42578125" style="23" customWidth="1"/>
    <col min="110" max="121" width="0.85546875" style="23"/>
    <col min="122" max="122" width="1.7109375" style="23" customWidth="1"/>
    <col min="123" max="134" width="0.85546875" style="23"/>
    <col min="135" max="135" width="2.140625" style="23" customWidth="1"/>
    <col min="136" max="147" width="0.85546875" style="23"/>
    <col min="148" max="148" width="1.7109375" style="23" customWidth="1"/>
    <col min="149" max="16384" width="0.85546875" style="23"/>
  </cols>
  <sheetData>
    <row r="1" spans="1:161" ht="18" customHeight="1"/>
    <row r="2" spans="1:161" s="22" customFormat="1" ht="12">
      <c r="DW2" s="126" t="s">
        <v>0</v>
      </c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</row>
    <row r="3" spans="1:161" s="22" customFormat="1">
      <c r="DW3" s="127" t="s">
        <v>267</v>
      </c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</row>
    <row r="4" spans="1:161" s="3" customFormat="1" ht="8.25">
      <c r="DW4" s="108" t="s">
        <v>1</v>
      </c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</row>
    <row r="5" spans="1:161" s="22" customFormat="1">
      <c r="DW5" s="127" t="s">
        <v>269</v>
      </c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</row>
    <row r="6" spans="1:161" s="3" customFormat="1" ht="8.25">
      <c r="DW6" s="108" t="s">
        <v>268</v>
      </c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22" customFormat="1"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L7" s="127" t="s">
        <v>270</v>
      </c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</row>
    <row r="8" spans="1:161" s="3" customFormat="1" ht="8.25">
      <c r="DW8" s="108" t="s">
        <v>2</v>
      </c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L8" s="108" t="s">
        <v>3</v>
      </c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</row>
    <row r="9" spans="1:161" s="22" customFormat="1" ht="12">
      <c r="DW9" s="109" t="s">
        <v>4</v>
      </c>
      <c r="DX9" s="109"/>
      <c r="DY9" s="110" t="s">
        <v>272</v>
      </c>
      <c r="DZ9" s="110"/>
      <c r="EA9" s="110"/>
      <c r="EB9" s="111" t="s">
        <v>4</v>
      </c>
      <c r="EC9" s="111"/>
      <c r="EE9" s="110" t="s">
        <v>273</v>
      </c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2">
        <v>20</v>
      </c>
      <c r="EU9" s="112"/>
      <c r="EV9" s="112"/>
      <c r="EW9" s="113" t="s">
        <v>5</v>
      </c>
      <c r="EX9" s="113"/>
      <c r="EY9" s="113"/>
      <c r="EZ9" s="4" t="s">
        <v>6</v>
      </c>
      <c r="FA9" s="4"/>
    </row>
    <row r="11" spans="1:161" s="25" customFormat="1" ht="12.75" customHeight="1">
      <c r="AY11" s="119" t="s">
        <v>247</v>
      </c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6"/>
      <c r="DE11" s="6"/>
    </row>
    <row r="12" spans="1:161" s="25" customFormat="1" ht="12">
      <c r="AY12" s="120" t="s">
        <v>7</v>
      </c>
      <c r="AZ12" s="120"/>
      <c r="BA12" s="120"/>
      <c r="BB12" s="120"/>
      <c r="BC12" s="120"/>
      <c r="BD12" s="120"/>
      <c r="BE12" s="120"/>
      <c r="BF12" s="121" t="s">
        <v>5</v>
      </c>
      <c r="BG12" s="121"/>
      <c r="BH12" s="121"/>
      <c r="BI12" s="120" t="s">
        <v>8</v>
      </c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1" t="s">
        <v>9</v>
      </c>
      <c r="CF12" s="121"/>
      <c r="CG12" s="121"/>
      <c r="CH12" s="120" t="s">
        <v>10</v>
      </c>
      <c r="CI12" s="120"/>
      <c r="CJ12" s="120"/>
      <c r="CK12" s="120"/>
      <c r="CL12" s="120"/>
      <c r="CM12" s="121" t="s">
        <v>11</v>
      </c>
      <c r="CN12" s="121"/>
      <c r="CO12" s="121"/>
      <c r="CP12" s="122" t="s">
        <v>12</v>
      </c>
      <c r="CQ12" s="122"/>
      <c r="CR12" s="122"/>
      <c r="CS12" s="122"/>
      <c r="CT12" s="122"/>
      <c r="CU12" s="122"/>
      <c r="CV12" s="122"/>
      <c r="CW12" s="122"/>
      <c r="CX12" s="122"/>
      <c r="ES12" s="129" t="s">
        <v>13</v>
      </c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1"/>
    </row>
    <row r="13" spans="1:161" ht="12" thickBot="1">
      <c r="ES13" s="132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4"/>
    </row>
    <row r="14" spans="1:161" ht="12.75" customHeight="1">
      <c r="BG14" s="112" t="s">
        <v>14</v>
      </c>
      <c r="BH14" s="112"/>
      <c r="BI14" s="112"/>
      <c r="BJ14" s="112"/>
      <c r="BK14" s="110" t="s">
        <v>272</v>
      </c>
      <c r="BL14" s="110"/>
      <c r="BM14" s="110"/>
      <c r="BN14" s="114" t="s">
        <v>4</v>
      </c>
      <c r="BO14" s="114"/>
      <c r="BQ14" s="110" t="s">
        <v>273</v>
      </c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2">
        <v>20</v>
      </c>
      <c r="CG14" s="112"/>
      <c r="CH14" s="112"/>
      <c r="CI14" s="113" t="s">
        <v>5</v>
      </c>
      <c r="CJ14" s="113"/>
      <c r="CK14" s="113"/>
      <c r="CL14" s="4" t="s">
        <v>6</v>
      </c>
      <c r="CM14" s="4"/>
      <c r="EQ14" s="31" t="s">
        <v>15</v>
      </c>
      <c r="ES14" s="95" t="s">
        <v>274</v>
      </c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135"/>
    </row>
    <row r="15" spans="1:161" ht="18" customHeight="1">
      <c r="A15" s="114" t="s">
        <v>16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EQ15" s="31" t="s">
        <v>17</v>
      </c>
      <c r="ES15" s="115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7"/>
    </row>
    <row r="16" spans="1:161" ht="11.25" customHeight="1">
      <c r="A16" s="23" t="s">
        <v>18</v>
      </c>
      <c r="AB16" s="118" t="s">
        <v>19</v>
      </c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EQ16" s="31" t="s">
        <v>20</v>
      </c>
      <c r="ES16" s="115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7"/>
    </row>
    <row r="17" spans="1:161">
      <c r="EQ17" s="31" t="s">
        <v>17</v>
      </c>
      <c r="ES17" s="115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7"/>
    </row>
    <row r="18" spans="1:161">
      <c r="EQ18" s="31" t="s">
        <v>21</v>
      </c>
      <c r="ES18" s="115" t="s">
        <v>22</v>
      </c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7"/>
    </row>
    <row r="19" spans="1:161">
      <c r="A19" s="23" t="s">
        <v>23</v>
      </c>
      <c r="K19" s="127" t="s">
        <v>271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21"/>
      <c r="DV19" s="21"/>
      <c r="DW19" s="21"/>
      <c r="DX19" s="21"/>
      <c r="DY19" s="21"/>
      <c r="EQ19" s="31" t="s">
        <v>24</v>
      </c>
      <c r="ES19" s="115" t="s">
        <v>25</v>
      </c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7"/>
    </row>
    <row r="20" spans="1:161" ht="18" customHeight="1" thickBot="1">
      <c r="A20" s="23" t="s">
        <v>26</v>
      </c>
      <c r="EQ20" s="31" t="s">
        <v>27</v>
      </c>
      <c r="ES20" s="136" t="s">
        <v>28</v>
      </c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8"/>
    </row>
    <row r="22" spans="1:161" s="9" customFormat="1" ht="10.5">
      <c r="A22" s="144" t="s">
        <v>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</row>
    <row r="24" spans="1:161">
      <c r="A24" s="129" t="s">
        <v>30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1"/>
      <c r="BX24" s="148" t="s">
        <v>31</v>
      </c>
      <c r="BY24" s="149"/>
      <c r="BZ24" s="149"/>
      <c r="CA24" s="149"/>
      <c r="CB24" s="149"/>
      <c r="CC24" s="149"/>
      <c r="CD24" s="149"/>
      <c r="CE24" s="150"/>
      <c r="CF24" s="148" t="s">
        <v>32</v>
      </c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50"/>
      <c r="CS24" s="148" t="s">
        <v>33</v>
      </c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50"/>
      <c r="DF24" s="157" t="s">
        <v>34</v>
      </c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9"/>
    </row>
    <row r="25" spans="1:161" ht="11.25" customHeight="1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4"/>
      <c r="BX25" s="151"/>
      <c r="BY25" s="152"/>
      <c r="BZ25" s="152"/>
      <c r="CA25" s="152"/>
      <c r="CB25" s="152"/>
      <c r="CC25" s="152"/>
      <c r="CD25" s="152"/>
      <c r="CE25" s="153"/>
      <c r="CF25" s="151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3"/>
      <c r="CS25" s="151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3"/>
      <c r="DF25" s="123" t="s">
        <v>35</v>
      </c>
      <c r="DG25" s="124"/>
      <c r="DH25" s="124"/>
      <c r="DI25" s="124"/>
      <c r="DJ25" s="124"/>
      <c r="DK25" s="124"/>
      <c r="DL25" s="125" t="s">
        <v>5</v>
      </c>
      <c r="DM25" s="125"/>
      <c r="DN25" s="125"/>
      <c r="DO25" s="139" t="s">
        <v>6</v>
      </c>
      <c r="DP25" s="139"/>
      <c r="DQ25" s="139"/>
      <c r="DR25" s="140"/>
      <c r="DS25" s="123" t="s">
        <v>35</v>
      </c>
      <c r="DT25" s="124"/>
      <c r="DU25" s="124"/>
      <c r="DV25" s="124"/>
      <c r="DW25" s="124"/>
      <c r="DX25" s="124"/>
      <c r="DY25" s="125" t="s">
        <v>9</v>
      </c>
      <c r="DZ25" s="125"/>
      <c r="EA25" s="125"/>
      <c r="EB25" s="139" t="s">
        <v>6</v>
      </c>
      <c r="EC25" s="139"/>
      <c r="ED25" s="139"/>
      <c r="EE25" s="140"/>
      <c r="EF25" s="123" t="s">
        <v>35</v>
      </c>
      <c r="EG25" s="124"/>
      <c r="EH25" s="124"/>
      <c r="EI25" s="124"/>
      <c r="EJ25" s="124"/>
      <c r="EK25" s="124"/>
      <c r="EL25" s="125" t="s">
        <v>11</v>
      </c>
      <c r="EM25" s="125"/>
      <c r="EN25" s="125"/>
      <c r="EO25" s="139" t="s">
        <v>6</v>
      </c>
      <c r="EP25" s="139"/>
      <c r="EQ25" s="139"/>
      <c r="ER25" s="140"/>
      <c r="ES25" s="148" t="s">
        <v>36</v>
      </c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50"/>
    </row>
    <row r="26" spans="1:161" ht="39" customHeigh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7"/>
      <c r="BX26" s="154"/>
      <c r="BY26" s="155"/>
      <c r="BZ26" s="155"/>
      <c r="CA26" s="155"/>
      <c r="CB26" s="155"/>
      <c r="CC26" s="155"/>
      <c r="CD26" s="155"/>
      <c r="CE26" s="156"/>
      <c r="CF26" s="154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6"/>
      <c r="CS26" s="154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6"/>
      <c r="DF26" s="160" t="s">
        <v>37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2"/>
      <c r="DS26" s="160" t="s">
        <v>38</v>
      </c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2"/>
      <c r="EF26" s="160" t="s">
        <v>39</v>
      </c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2"/>
      <c r="ES26" s="154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6"/>
    </row>
    <row r="27" spans="1:161" ht="12" thickBot="1">
      <c r="A27" s="166" t="s">
        <v>40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8"/>
      <c r="BX27" s="169" t="s">
        <v>41</v>
      </c>
      <c r="BY27" s="170"/>
      <c r="BZ27" s="170"/>
      <c r="CA27" s="170"/>
      <c r="CB27" s="170"/>
      <c r="CC27" s="170"/>
      <c r="CD27" s="170"/>
      <c r="CE27" s="171"/>
      <c r="CF27" s="169" t="s">
        <v>42</v>
      </c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1"/>
      <c r="CS27" s="169" t="s">
        <v>43</v>
      </c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1"/>
      <c r="DF27" s="141" t="s">
        <v>44</v>
      </c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3"/>
      <c r="DS27" s="141" t="s">
        <v>45</v>
      </c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3"/>
      <c r="EF27" s="141" t="s">
        <v>46</v>
      </c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3"/>
      <c r="ES27" s="141" t="s">
        <v>47</v>
      </c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3"/>
    </row>
    <row r="28" spans="1:161" ht="12.75" customHeight="1">
      <c r="A28" s="163" t="s">
        <v>48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95" t="s">
        <v>49</v>
      </c>
      <c r="BY28" s="96"/>
      <c r="BZ28" s="96"/>
      <c r="CA28" s="96"/>
      <c r="CB28" s="96"/>
      <c r="CC28" s="96"/>
      <c r="CD28" s="96"/>
      <c r="CE28" s="97"/>
      <c r="CF28" s="101" t="s">
        <v>50</v>
      </c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7"/>
      <c r="CS28" s="101" t="s">
        <v>50</v>
      </c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7"/>
      <c r="DF28" s="105">
        <v>75694.509999999995</v>
      </c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65"/>
      <c r="DS28" s="105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65"/>
      <c r="EF28" s="105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65"/>
      <c r="ES28" s="105" t="s">
        <v>50</v>
      </c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7"/>
    </row>
    <row r="29" spans="1:161" ht="12.75" customHeight="1">
      <c r="A29" s="163" t="s">
        <v>51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15" t="s">
        <v>52</v>
      </c>
      <c r="BY29" s="116"/>
      <c r="BZ29" s="116"/>
      <c r="CA29" s="116"/>
      <c r="CB29" s="116"/>
      <c r="CC29" s="116"/>
      <c r="CD29" s="116"/>
      <c r="CE29" s="172"/>
      <c r="CF29" s="173" t="s">
        <v>50</v>
      </c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72"/>
      <c r="CS29" s="173" t="s">
        <v>50</v>
      </c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72"/>
      <c r="DF29" s="174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6"/>
      <c r="DS29" s="17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6"/>
      <c r="EF29" s="174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6"/>
      <c r="ES29" s="174" t="s">
        <v>50</v>
      </c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7"/>
    </row>
    <row r="30" spans="1:161" ht="12.75">
      <c r="A30" s="214" t="s">
        <v>53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6" t="s">
        <v>54</v>
      </c>
      <c r="BY30" s="217"/>
      <c r="BZ30" s="217"/>
      <c r="CA30" s="217"/>
      <c r="CB30" s="217"/>
      <c r="CC30" s="217"/>
      <c r="CD30" s="217"/>
      <c r="CE30" s="218"/>
      <c r="CF30" s="219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8"/>
      <c r="CS30" s="173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72"/>
      <c r="DF30" s="198">
        <f>DF33+DF37</f>
        <v>10614749.369999999</v>
      </c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200"/>
      <c r="DS30" s="198">
        <f>DS33+DS37</f>
        <v>10045884.369999999</v>
      </c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200"/>
      <c r="EF30" s="198">
        <f>EF33+EF37</f>
        <v>10049884.369999999</v>
      </c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200"/>
      <c r="ES30" s="174" t="s">
        <v>50</v>
      </c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7"/>
    </row>
    <row r="31" spans="1:161" ht="8.25" customHeight="1">
      <c r="A31" s="178" t="s">
        <v>55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201" t="s">
        <v>56</v>
      </c>
      <c r="BY31" s="181"/>
      <c r="BZ31" s="181"/>
      <c r="CA31" s="181"/>
      <c r="CB31" s="181"/>
      <c r="CC31" s="181"/>
      <c r="CD31" s="181"/>
      <c r="CE31" s="182"/>
      <c r="CF31" s="180" t="s">
        <v>57</v>
      </c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2"/>
      <c r="CS31" s="180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2"/>
      <c r="DF31" s="203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5"/>
      <c r="DS31" s="203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5"/>
      <c r="EF31" s="203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5"/>
      <c r="ES31" s="209" t="s">
        <v>50</v>
      </c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1"/>
    </row>
    <row r="32" spans="1:161" ht="10.5" customHeight="1" thickBot="1">
      <c r="A32" s="114" t="s">
        <v>58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0"/>
      <c r="BW32" s="10"/>
      <c r="BX32" s="202"/>
      <c r="BY32" s="184"/>
      <c r="BZ32" s="184"/>
      <c r="CA32" s="184"/>
      <c r="CB32" s="184"/>
      <c r="CC32" s="184"/>
      <c r="CD32" s="184"/>
      <c r="CE32" s="185"/>
      <c r="CF32" s="189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1"/>
      <c r="CS32" s="183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5"/>
      <c r="DF32" s="206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8"/>
      <c r="DS32" s="206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8"/>
      <c r="EF32" s="206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8"/>
      <c r="ES32" s="212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213"/>
    </row>
    <row r="33" spans="1:161" ht="12.75" customHeight="1">
      <c r="A33" s="178" t="s">
        <v>55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80" t="s">
        <v>59</v>
      </c>
      <c r="BY33" s="181"/>
      <c r="BZ33" s="181"/>
      <c r="CA33" s="181"/>
      <c r="CB33" s="181"/>
      <c r="CC33" s="181"/>
      <c r="CD33" s="181"/>
      <c r="CE33" s="182"/>
      <c r="CF33" s="186" t="s">
        <v>60</v>
      </c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8"/>
      <c r="CS33" s="180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2"/>
      <c r="DF33" s="192">
        <f>DF35+DF36</f>
        <v>10363249.369999999</v>
      </c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4"/>
      <c r="DS33" s="192">
        <f>DS35+DS36</f>
        <v>9748384.3699999992</v>
      </c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4"/>
      <c r="EF33" s="192">
        <f>EF35+EF36</f>
        <v>9748384.3699999992</v>
      </c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4"/>
      <c r="ES33" s="209" t="s">
        <v>50</v>
      </c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1"/>
    </row>
    <row r="34" spans="1:161" ht="14.25" customHeight="1" thickBot="1">
      <c r="A34" s="223" t="s">
        <v>61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10"/>
      <c r="BW34" s="10"/>
      <c r="BX34" s="183"/>
      <c r="BY34" s="184"/>
      <c r="BZ34" s="184"/>
      <c r="CA34" s="184"/>
      <c r="CB34" s="184"/>
      <c r="CC34" s="184"/>
      <c r="CD34" s="184"/>
      <c r="CE34" s="185"/>
      <c r="CF34" s="189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1"/>
      <c r="CS34" s="189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1"/>
      <c r="DF34" s="195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7"/>
      <c r="DS34" s="195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7"/>
      <c r="EF34" s="195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7"/>
      <c r="ES34" s="220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2"/>
    </row>
    <row r="35" spans="1:161" ht="21" customHeight="1">
      <c r="A35" s="224" t="s">
        <v>62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6"/>
      <c r="BX35" s="202" t="s">
        <v>63</v>
      </c>
      <c r="BY35" s="184"/>
      <c r="BZ35" s="184"/>
      <c r="CA35" s="184"/>
      <c r="CB35" s="184"/>
      <c r="CC35" s="184"/>
      <c r="CD35" s="184"/>
      <c r="CE35" s="185"/>
      <c r="CF35" s="101" t="s">
        <v>60</v>
      </c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7"/>
      <c r="CS35" s="101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7"/>
      <c r="DF35" s="102">
        <f>992000</f>
        <v>992000</v>
      </c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4"/>
      <c r="DS35" s="102">
        <f>992000</f>
        <v>992000</v>
      </c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4"/>
      <c r="EF35" s="102">
        <f>992000</f>
        <v>992000</v>
      </c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4"/>
      <c r="ES35" s="105" t="s">
        <v>50</v>
      </c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7"/>
    </row>
    <row r="36" spans="1:161" ht="23.25" customHeight="1">
      <c r="A36" s="92" t="s">
        <v>64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115" t="s">
        <v>65</v>
      </c>
      <c r="BY36" s="116"/>
      <c r="BZ36" s="116"/>
      <c r="CA36" s="116"/>
      <c r="CB36" s="116"/>
      <c r="CC36" s="116"/>
      <c r="CD36" s="116"/>
      <c r="CE36" s="172"/>
      <c r="CF36" s="173" t="s">
        <v>60</v>
      </c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72"/>
      <c r="CS36" s="173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72"/>
      <c r="DF36" s="228">
        <f>8758249.37+613000</f>
        <v>9371249.3699999992</v>
      </c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30"/>
      <c r="DS36" s="228">
        <f>8756384.37</f>
        <v>8756384.3699999992</v>
      </c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30"/>
      <c r="EF36" s="228">
        <f>8756384.37</f>
        <v>8756384.3699999992</v>
      </c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30"/>
      <c r="ES36" s="174" t="s">
        <v>50</v>
      </c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7"/>
    </row>
    <row r="37" spans="1:161" ht="14.25" customHeight="1">
      <c r="A37" s="240" t="s">
        <v>66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2"/>
      <c r="BX37" s="115" t="s">
        <v>67</v>
      </c>
      <c r="BY37" s="116"/>
      <c r="BZ37" s="116"/>
      <c r="CA37" s="116"/>
      <c r="CB37" s="116"/>
      <c r="CC37" s="116"/>
      <c r="CD37" s="116"/>
      <c r="CE37" s="172"/>
      <c r="CF37" s="173" t="s">
        <v>68</v>
      </c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72"/>
      <c r="CS37" s="173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72"/>
      <c r="DF37" s="235">
        <f>DF38+DF40</f>
        <v>251500</v>
      </c>
      <c r="DG37" s="236"/>
      <c r="DH37" s="236"/>
      <c r="DI37" s="236"/>
      <c r="DJ37" s="236"/>
      <c r="DK37" s="236"/>
      <c r="DL37" s="236"/>
      <c r="DM37" s="236"/>
      <c r="DN37" s="236"/>
      <c r="DO37" s="236"/>
      <c r="DP37" s="236"/>
      <c r="DQ37" s="236"/>
      <c r="DR37" s="237"/>
      <c r="DS37" s="235">
        <f>DS38+DS40</f>
        <v>297500</v>
      </c>
      <c r="DT37" s="236"/>
      <c r="DU37" s="236"/>
      <c r="DV37" s="236"/>
      <c r="DW37" s="236"/>
      <c r="DX37" s="236"/>
      <c r="DY37" s="236"/>
      <c r="DZ37" s="236"/>
      <c r="EA37" s="236"/>
      <c r="EB37" s="236"/>
      <c r="EC37" s="236"/>
      <c r="ED37" s="236"/>
      <c r="EE37" s="237"/>
      <c r="EF37" s="235">
        <f>EF38+EF40</f>
        <v>301500</v>
      </c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7"/>
      <c r="ES37" s="174" t="s">
        <v>50</v>
      </c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7"/>
    </row>
    <row r="38" spans="1:161" ht="11.1" customHeight="1">
      <c r="A38" s="238" t="s">
        <v>55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01" t="s">
        <v>69</v>
      </c>
      <c r="BY38" s="181"/>
      <c r="BZ38" s="181"/>
      <c r="CA38" s="181"/>
      <c r="CB38" s="181"/>
      <c r="CC38" s="181"/>
      <c r="CD38" s="181"/>
      <c r="CE38" s="182"/>
      <c r="CF38" s="180" t="s">
        <v>68</v>
      </c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2"/>
      <c r="CS38" s="180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2"/>
      <c r="DF38" s="203">
        <f>251500</f>
        <v>251500</v>
      </c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5"/>
      <c r="DS38" s="203">
        <f>297500</f>
        <v>297500</v>
      </c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5"/>
      <c r="EF38" s="203">
        <f>301500</f>
        <v>301500</v>
      </c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5"/>
      <c r="ES38" s="209" t="s">
        <v>50</v>
      </c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1"/>
    </row>
    <row r="39" spans="1:161" ht="11.1" customHeight="1">
      <c r="A39" s="231" t="s">
        <v>70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3"/>
      <c r="BX39" s="202"/>
      <c r="BY39" s="184"/>
      <c r="BZ39" s="184"/>
      <c r="CA39" s="184"/>
      <c r="CB39" s="184"/>
      <c r="CC39" s="184"/>
      <c r="CD39" s="184"/>
      <c r="CE39" s="185"/>
      <c r="CF39" s="183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3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06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8"/>
      <c r="DS39" s="206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8"/>
      <c r="EF39" s="206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8"/>
      <c r="ES39" s="212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213"/>
    </row>
    <row r="40" spans="1:161" ht="11.1" customHeight="1">
      <c r="A40" s="234" t="s">
        <v>71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3"/>
      <c r="BX40" s="115" t="s">
        <v>72</v>
      </c>
      <c r="BY40" s="116"/>
      <c r="BZ40" s="116"/>
      <c r="CA40" s="116"/>
      <c r="CB40" s="116"/>
      <c r="CC40" s="116"/>
      <c r="CD40" s="116"/>
      <c r="CE40" s="172"/>
      <c r="CF40" s="173" t="s">
        <v>68</v>
      </c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72"/>
      <c r="CS40" s="173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72"/>
      <c r="DF40" s="228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30"/>
      <c r="DS40" s="228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30"/>
      <c r="EF40" s="228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30"/>
      <c r="ES40" s="174" t="s">
        <v>50</v>
      </c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7"/>
    </row>
    <row r="41" spans="1:161" ht="15.75" customHeight="1">
      <c r="A41" s="214" t="s">
        <v>73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6" t="s">
        <v>74</v>
      </c>
      <c r="BY41" s="217"/>
      <c r="BZ41" s="217"/>
      <c r="CA41" s="217"/>
      <c r="CB41" s="217"/>
      <c r="CC41" s="217"/>
      <c r="CD41" s="217"/>
      <c r="CE41" s="218"/>
      <c r="CF41" s="219" t="s">
        <v>50</v>
      </c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8"/>
      <c r="CS41" s="173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72"/>
      <c r="DF41" s="243">
        <f>DF42+DF71+DF76</f>
        <v>10614749.370000001</v>
      </c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5"/>
      <c r="DS41" s="243">
        <f>DS42+DS71+DS76</f>
        <v>10045884.370000001</v>
      </c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5"/>
      <c r="EF41" s="243">
        <f>EF42+EF71+EF76</f>
        <v>10049884.370000001</v>
      </c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5"/>
      <c r="ES41" s="174" t="s">
        <v>50</v>
      </c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7"/>
    </row>
    <row r="42" spans="1:161" ht="22.5" customHeight="1">
      <c r="A42" s="246" t="s">
        <v>75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115" t="s">
        <v>76</v>
      </c>
      <c r="BY42" s="116"/>
      <c r="BZ42" s="116"/>
      <c r="CA42" s="116"/>
      <c r="CB42" s="116"/>
      <c r="CC42" s="116"/>
      <c r="CD42" s="116"/>
      <c r="CE42" s="172"/>
      <c r="CF42" s="173" t="s">
        <v>50</v>
      </c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72"/>
      <c r="CS42" s="173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72"/>
      <c r="DF42" s="243">
        <f>DF43+DF44+DF45+DF46+DF47+DF53+DF54+DF55+DF56+DF58+DF59+DF60+DF62+DF63+DF64+DF57+DF61+DF65</f>
        <v>8561000</v>
      </c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5"/>
      <c r="DS42" s="243">
        <f>DS43+DS44+DS45+DS46+DS47+DS53+DS54+DS55+DS56+DS58+DS59+DS60+DS62+DS63+DS64+DS57+DS61+DS65</f>
        <v>7994000</v>
      </c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5"/>
      <c r="EF42" s="243">
        <f>EF43+EF44+EF45+EF46+EF47+EF53+EF54+EF55+EF56+EF58+EF59+EF60+EF62+EF63+EF64+EF57+EF61+EF65</f>
        <v>7998000</v>
      </c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5"/>
      <c r="ES42" s="174" t="s">
        <v>50</v>
      </c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7"/>
    </row>
    <row r="43" spans="1:161" ht="22.5" customHeight="1">
      <c r="A43" s="92" t="s">
        <v>77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115" t="s">
        <v>78</v>
      </c>
      <c r="BY43" s="116"/>
      <c r="BZ43" s="116"/>
      <c r="CA43" s="116"/>
      <c r="CB43" s="116"/>
      <c r="CC43" s="116"/>
      <c r="CD43" s="116"/>
      <c r="CE43" s="172"/>
      <c r="CF43" s="173" t="s">
        <v>79</v>
      </c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72"/>
      <c r="CS43" s="173" t="s">
        <v>80</v>
      </c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72"/>
      <c r="DF43" s="248">
        <f>3080000</f>
        <v>3080000</v>
      </c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50"/>
      <c r="DS43" s="248">
        <f>3080000</f>
        <v>3080000</v>
      </c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50"/>
      <c r="EF43" s="248">
        <f>3080000</f>
        <v>3080000</v>
      </c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50"/>
      <c r="ES43" s="174" t="s">
        <v>50</v>
      </c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7"/>
    </row>
    <row r="44" spans="1:161" ht="22.5" customHeight="1">
      <c r="A44" s="92" t="s">
        <v>81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115" t="s">
        <v>78</v>
      </c>
      <c r="BY44" s="116"/>
      <c r="BZ44" s="116"/>
      <c r="CA44" s="116"/>
      <c r="CB44" s="116"/>
      <c r="CC44" s="116"/>
      <c r="CD44" s="116"/>
      <c r="CE44" s="172"/>
      <c r="CF44" s="173" t="s">
        <v>79</v>
      </c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72"/>
      <c r="CS44" s="173" t="s">
        <v>252</v>
      </c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72"/>
      <c r="DF44" s="228">
        <f>2590000+400000</f>
        <v>2990000</v>
      </c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30"/>
      <c r="DS44" s="228">
        <f>2590000</f>
        <v>2590000</v>
      </c>
      <c r="DT44" s="229"/>
      <c r="DU44" s="229"/>
      <c r="DV44" s="229"/>
      <c r="DW44" s="229"/>
      <c r="DX44" s="229"/>
      <c r="DY44" s="229"/>
      <c r="DZ44" s="229"/>
      <c r="EA44" s="229"/>
      <c r="EB44" s="229"/>
      <c r="EC44" s="229"/>
      <c r="ED44" s="229"/>
      <c r="EE44" s="230"/>
      <c r="EF44" s="228">
        <f>2590000</f>
        <v>2590000</v>
      </c>
      <c r="EG44" s="229"/>
      <c r="EH44" s="229"/>
      <c r="EI44" s="229"/>
      <c r="EJ44" s="229"/>
      <c r="EK44" s="229"/>
      <c r="EL44" s="229"/>
      <c r="EM44" s="229"/>
      <c r="EN44" s="229"/>
      <c r="EO44" s="229"/>
      <c r="EP44" s="229"/>
      <c r="EQ44" s="229"/>
      <c r="ER44" s="230"/>
      <c r="ES44" s="174" t="s">
        <v>50</v>
      </c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7"/>
    </row>
    <row r="45" spans="1:161" ht="22.5" customHeight="1">
      <c r="A45" s="92" t="s">
        <v>81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115" t="s">
        <v>78</v>
      </c>
      <c r="BY45" s="116"/>
      <c r="BZ45" s="116"/>
      <c r="CA45" s="116"/>
      <c r="CB45" s="116"/>
      <c r="CC45" s="116"/>
      <c r="CD45" s="116"/>
      <c r="CE45" s="172"/>
      <c r="CF45" s="173" t="s">
        <v>79</v>
      </c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72"/>
      <c r="CS45" s="173" t="s">
        <v>253</v>
      </c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72"/>
      <c r="DF45" s="228">
        <f>170000+9000</f>
        <v>179000</v>
      </c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30"/>
      <c r="DS45" s="228">
        <f>170000</f>
        <v>170000</v>
      </c>
      <c r="DT45" s="229"/>
      <c r="DU45" s="229"/>
      <c r="DV45" s="229"/>
      <c r="DW45" s="229"/>
      <c r="DX45" s="229"/>
      <c r="DY45" s="229"/>
      <c r="DZ45" s="229"/>
      <c r="EA45" s="229"/>
      <c r="EB45" s="229"/>
      <c r="EC45" s="229"/>
      <c r="ED45" s="229"/>
      <c r="EE45" s="230"/>
      <c r="EF45" s="228">
        <f>170000</f>
        <v>170000</v>
      </c>
      <c r="EG45" s="229"/>
      <c r="EH45" s="229"/>
      <c r="EI45" s="229"/>
      <c r="EJ45" s="229"/>
      <c r="EK45" s="229"/>
      <c r="EL45" s="229"/>
      <c r="EM45" s="229"/>
      <c r="EN45" s="229"/>
      <c r="EO45" s="229"/>
      <c r="EP45" s="229"/>
      <c r="EQ45" s="229"/>
      <c r="ER45" s="230"/>
      <c r="ES45" s="174" t="s">
        <v>50</v>
      </c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7"/>
    </row>
    <row r="46" spans="1:161" ht="22.5" hidden="1" customHeight="1">
      <c r="A46" s="92" t="s">
        <v>81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115" t="s">
        <v>78</v>
      </c>
      <c r="BY46" s="116"/>
      <c r="BZ46" s="116"/>
      <c r="CA46" s="116"/>
      <c r="CB46" s="116"/>
      <c r="CC46" s="116"/>
      <c r="CD46" s="116"/>
      <c r="CE46" s="172"/>
      <c r="CF46" s="173" t="s">
        <v>79</v>
      </c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72"/>
      <c r="CS46" s="173" t="s">
        <v>82</v>
      </c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72"/>
      <c r="DF46" s="228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30"/>
      <c r="DS46" s="228"/>
      <c r="DT46" s="229"/>
      <c r="DU46" s="229"/>
      <c r="DV46" s="229"/>
      <c r="DW46" s="229"/>
      <c r="DX46" s="229"/>
      <c r="DY46" s="229"/>
      <c r="DZ46" s="229"/>
      <c r="EA46" s="229"/>
      <c r="EB46" s="229"/>
      <c r="EC46" s="229"/>
      <c r="ED46" s="229"/>
      <c r="EE46" s="230"/>
      <c r="EF46" s="228"/>
      <c r="EG46" s="229"/>
      <c r="EH46" s="229"/>
      <c r="EI46" s="229"/>
      <c r="EJ46" s="229"/>
      <c r="EK46" s="229"/>
      <c r="EL46" s="229"/>
      <c r="EM46" s="229"/>
      <c r="EN46" s="229"/>
      <c r="EO46" s="229"/>
      <c r="EP46" s="229"/>
      <c r="EQ46" s="229"/>
      <c r="ER46" s="230"/>
      <c r="ES46" s="174" t="s">
        <v>50</v>
      </c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7"/>
    </row>
    <row r="47" spans="1:161" ht="23.25" hidden="1" customHeight="1">
      <c r="A47" s="92" t="s">
        <v>83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2"/>
      <c r="BX47" s="115" t="s">
        <v>78</v>
      </c>
      <c r="BY47" s="116"/>
      <c r="BZ47" s="116"/>
      <c r="CA47" s="116"/>
      <c r="CB47" s="116"/>
      <c r="CC47" s="116"/>
      <c r="CD47" s="116"/>
      <c r="CE47" s="172"/>
      <c r="CF47" s="173" t="s">
        <v>79</v>
      </c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72"/>
      <c r="CS47" s="173" t="s">
        <v>84</v>
      </c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72"/>
      <c r="DF47" s="228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30"/>
      <c r="DS47" s="228"/>
      <c r="DT47" s="229"/>
      <c r="DU47" s="229"/>
      <c r="DV47" s="229"/>
      <c r="DW47" s="229"/>
      <c r="DX47" s="229"/>
      <c r="DY47" s="229"/>
      <c r="DZ47" s="229"/>
      <c r="EA47" s="229"/>
      <c r="EB47" s="229"/>
      <c r="EC47" s="229"/>
      <c r="ED47" s="229"/>
      <c r="EE47" s="230"/>
      <c r="EF47" s="228"/>
      <c r="EG47" s="229"/>
      <c r="EH47" s="229"/>
      <c r="EI47" s="229"/>
      <c r="EJ47" s="229"/>
      <c r="EK47" s="229"/>
      <c r="EL47" s="229"/>
      <c r="EM47" s="229"/>
      <c r="EN47" s="229"/>
      <c r="EO47" s="229"/>
      <c r="EP47" s="229"/>
      <c r="EQ47" s="229"/>
      <c r="ER47" s="230"/>
      <c r="ES47" s="174" t="s">
        <v>50</v>
      </c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7"/>
    </row>
    <row r="48" spans="1:161" ht="11.1" hidden="1" customHeight="1">
      <c r="A48" s="92" t="s">
        <v>85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4"/>
      <c r="BX48" s="115" t="s">
        <v>86</v>
      </c>
      <c r="BY48" s="116"/>
      <c r="BZ48" s="116"/>
      <c r="CA48" s="116"/>
      <c r="CB48" s="116"/>
      <c r="CC48" s="116"/>
      <c r="CD48" s="116"/>
      <c r="CE48" s="172"/>
      <c r="CF48" s="173" t="s">
        <v>87</v>
      </c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72"/>
      <c r="CS48" s="173" t="s">
        <v>88</v>
      </c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72"/>
      <c r="DF48" s="228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30"/>
      <c r="DS48" s="228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30"/>
      <c r="EF48" s="228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30"/>
      <c r="ES48" s="174" t="s">
        <v>50</v>
      </c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7"/>
    </row>
    <row r="49" spans="1:161" ht="11.1" hidden="1" customHeight="1">
      <c r="A49" s="92" t="s">
        <v>85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4"/>
      <c r="BX49" s="115" t="s">
        <v>86</v>
      </c>
      <c r="BY49" s="116"/>
      <c r="BZ49" s="116"/>
      <c r="CA49" s="116"/>
      <c r="CB49" s="116"/>
      <c r="CC49" s="116"/>
      <c r="CD49" s="116"/>
      <c r="CE49" s="172"/>
      <c r="CF49" s="173" t="s">
        <v>87</v>
      </c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72"/>
      <c r="CS49" s="173" t="s">
        <v>89</v>
      </c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72"/>
      <c r="DF49" s="228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30"/>
      <c r="DS49" s="228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30"/>
      <c r="EF49" s="228"/>
      <c r="EG49" s="229"/>
      <c r="EH49" s="229"/>
      <c r="EI49" s="229"/>
      <c r="EJ49" s="229"/>
      <c r="EK49" s="229"/>
      <c r="EL49" s="229"/>
      <c r="EM49" s="229"/>
      <c r="EN49" s="229"/>
      <c r="EO49" s="229"/>
      <c r="EP49" s="229"/>
      <c r="EQ49" s="229"/>
      <c r="ER49" s="230"/>
      <c r="ES49" s="174" t="s">
        <v>50</v>
      </c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7"/>
    </row>
    <row r="50" spans="1:161" ht="11.1" hidden="1" customHeight="1">
      <c r="A50" s="92" t="s">
        <v>85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4"/>
      <c r="BX50" s="115" t="s">
        <v>86</v>
      </c>
      <c r="BY50" s="116"/>
      <c r="BZ50" s="116"/>
      <c r="CA50" s="116"/>
      <c r="CB50" s="116"/>
      <c r="CC50" s="116"/>
      <c r="CD50" s="116"/>
      <c r="CE50" s="172"/>
      <c r="CF50" s="173" t="s">
        <v>87</v>
      </c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72"/>
      <c r="CS50" s="173" t="s">
        <v>90</v>
      </c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72"/>
      <c r="DF50" s="228"/>
      <c r="DG50" s="229"/>
      <c r="DH50" s="229"/>
      <c r="DI50" s="229"/>
      <c r="DJ50" s="229"/>
      <c r="DK50" s="229"/>
      <c r="DL50" s="229"/>
      <c r="DM50" s="229"/>
      <c r="DN50" s="229"/>
      <c r="DO50" s="229"/>
      <c r="DP50" s="229"/>
      <c r="DQ50" s="229"/>
      <c r="DR50" s="230"/>
      <c r="DS50" s="228"/>
      <c r="DT50" s="229"/>
      <c r="DU50" s="229"/>
      <c r="DV50" s="229"/>
      <c r="DW50" s="229"/>
      <c r="DX50" s="229"/>
      <c r="DY50" s="229"/>
      <c r="DZ50" s="229"/>
      <c r="EA50" s="229"/>
      <c r="EB50" s="229"/>
      <c r="EC50" s="229"/>
      <c r="ED50" s="229"/>
      <c r="EE50" s="230"/>
      <c r="EF50" s="228"/>
      <c r="EG50" s="229"/>
      <c r="EH50" s="229"/>
      <c r="EI50" s="229"/>
      <c r="EJ50" s="229"/>
      <c r="EK50" s="229"/>
      <c r="EL50" s="229"/>
      <c r="EM50" s="229"/>
      <c r="EN50" s="229"/>
      <c r="EO50" s="229"/>
      <c r="EP50" s="229"/>
      <c r="EQ50" s="229"/>
      <c r="ER50" s="230"/>
      <c r="ES50" s="174" t="s">
        <v>50</v>
      </c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7"/>
    </row>
    <row r="51" spans="1:161" ht="11.1" hidden="1" customHeight="1">
      <c r="A51" s="92" t="s">
        <v>85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4"/>
      <c r="BX51" s="115" t="s">
        <v>86</v>
      </c>
      <c r="BY51" s="116"/>
      <c r="BZ51" s="116"/>
      <c r="CA51" s="116"/>
      <c r="CB51" s="116"/>
      <c r="CC51" s="116"/>
      <c r="CD51" s="116"/>
      <c r="CE51" s="172"/>
      <c r="CF51" s="173" t="s">
        <v>87</v>
      </c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72"/>
      <c r="CS51" s="173" t="s">
        <v>91</v>
      </c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72"/>
      <c r="DF51" s="228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30"/>
      <c r="DS51" s="228"/>
      <c r="DT51" s="229"/>
      <c r="DU51" s="229"/>
      <c r="DV51" s="229"/>
      <c r="DW51" s="229"/>
      <c r="DX51" s="229"/>
      <c r="DY51" s="229"/>
      <c r="DZ51" s="229"/>
      <c r="EA51" s="229"/>
      <c r="EB51" s="229"/>
      <c r="EC51" s="229"/>
      <c r="ED51" s="229"/>
      <c r="EE51" s="230"/>
      <c r="EF51" s="228"/>
      <c r="EG51" s="229"/>
      <c r="EH51" s="229"/>
      <c r="EI51" s="229"/>
      <c r="EJ51" s="229"/>
      <c r="EK51" s="229"/>
      <c r="EL51" s="229"/>
      <c r="EM51" s="229"/>
      <c r="EN51" s="229"/>
      <c r="EO51" s="229"/>
      <c r="EP51" s="229"/>
      <c r="EQ51" s="229"/>
      <c r="ER51" s="230"/>
      <c r="ES51" s="174" t="s">
        <v>50</v>
      </c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7"/>
    </row>
    <row r="52" spans="1:161" ht="11.1" hidden="1" customHeight="1">
      <c r="A52" s="92" t="s">
        <v>85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4"/>
      <c r="BX52" s="115" t="s">
        <v>86</v>
      </c>
      <c r="BY52" s="116"/>
      <c r="BZ52" s="116"/>
      <c r="CA52" s="116"/>
      <c r="CB52" s="116"/>
      <c r="CC52" s="116"/>
      <c r="CD52" s="116"/>
      <c r="CE52" s="172"/>
      <c r="CF52" s="173" t="s">
        <v>87</v>
      </c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72"/>
      <c r="CS52" s="173" t="s">
        <v>92</v>
      </c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72"/>
      <c r="DF52" s="228"/>
      <c r="DG52" s="229"/>
      <c r="DH52" s="229"/>
      <c r="DI52" s="229"/>
      <c r="DJ52" s="229"/>
      <c r="DK52" s="229"/>
      <c r="DL52" s="229"/>
      <c r="DM52" s="229"/>
      <c r="DN52" s="229"/>
      <c r="DO52" s="229"/>
      <c r="DP52" s="229"/>
      <c r="DQ52" s="229"/>
      <c r="DR52" s="230"/>
      <c r="DS52" s="228"/>
      <c r="DT52" s="229"/>
      <c r="DU52" s="229"/>
      <c r="DV52" s="229"/>
      <c r="DW52" s="229"/>
      <c r="DX52" s="229"/>
      <c r="DY52" s="229"/>
      <c r="DZ52" s="229"/>
      <c r="EA52" s="229"/>
      <c r="EB52" s="229"/>
      <c r="EC52" s="229"/>
      <c r="ED52" s="229"/>
      <c r="EE52" s="230"/>
      <c r="EF52" s="228"/>
      <c r="EG52" s="229"/>
      <c r="EH52" s="229"/>
      <c r="EI52" s="229"/>
      <c r="EJ52" s="229"/>
      <c r="EK52" s="229"/>
      <c r="EL52" s="229"/>
      <c r="EM52" s="229"/>
      <c r="EN52" s="229"/>
      <c r="EO52" s="229"/>
      <c r="EP52" s="229"/>
      <c r="EQ52" s="229"/>
      <c r="ER52" s="230"/>
      <c r="ES52" s="174" t="s">
        <v>50</v>
      </c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7"/>
    </row>
    <row r="53" spans="1:161" ht="12" customHeight="1">
      <c r="A53" s="92" t="s">
        <v>93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115" t="s">
        <v>78</v>
      </c>
      <c r="BY53" s="116"/>
      <c r="BZ53" s="116"/>
      <c r="CA53" s="116"/>
      <c r="CB53" s="116"/>
      <c r="CC53" s="116"/>
      <c r="CD53" s="116"/>
      <c r="CE53" s="172"/>
      <c r="CF53" s="173" t="s">
        <v>79</v>
      </c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72"/>
      <c r="CS53" s="173" t="s">
        <v>94</v>
      </c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72"/>
      <c r="DF53" s="248">
        <f>40000</f>
        <v>40000</v>
      </c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50"/>
      <c r="DS53" s="248">
        <f>40000</f>
        <v>40000</v>
      </c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50"/>
      <c r="EF53" s="248">
        <f>40000</f>
        <v>40000</v>
      </c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50"/>
      <c r="ES53" s="174" t="s">
        <v>50</v>
      </c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7"/>
    </row>
    <row r="54" spans="1:161" ht="12" customHeight="1">
      <c r="A54" s="92" t="s">
        <v>93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115" t="s">
        <v>78</v>
      </c>
      <c r="BY54" s="116"/>
      <c r="BZ54" s="116"/>
      <c r="CA54" s="116"/>
      <c r="CB54" s="116"/>
      <c r="CC54" s="116"/>
      <c r="CD54" s="116"/>
      <c r="CE54" s="172"/>
      <c r="CF54" s="173" t="s">
        <v>79</v>
      </c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72"/>
      <c r="CS54" s="173" t="s">
        <v>254</v>
      </c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72"/>
      <c r="DF54" s="228">
        <f>40000</f>
        <v>40000</v>
      </c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30"/>
      <c r="DS54" s="228">
        <f>40000</f>
        <v>40000</v>
      </c>
      <c r="DT54" s="229"/>
      <c r="DU54" s="229"/>
      <c r="DV54" s="229"/>
      <c r="DW54" s="229"/>
      <c r="DX54" s="229"/>
      <c r="DY54" s="229"/>
      <c r="DZ54" s="229"/>
      <c r="EA54" s="229"/>
      <c r="EB54" s="229"/>
      <c r="EC54" s="229"/>
      <c r="ED54" s="229"/>
      <c r="EE54" s="230"/>
      <c r="EF54" s="228">
        <f>40000</f>
        <v>40000</v>
      </c>
      <c r="EG54" s="229"/>
      <c r="EH54" s="229"/>
      <c r="EI54" s="229"/>
      <c r="EJ54" s="229"/>
      <c r="EK54" s="229"/>
      <c r="EL54" s="229"/>
      <c r="EM54" s="229"/>
      <c r="EN54" s="229"/>
      <c r="EO54" s="229"/>
      <c r="EP54" s="229"/>
      <c r="EQ54" s="229"/>
      <c r="ER54" s="230"/>
      <c r="ES54" s="174" t="s">
        <v>50</v>
      </c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7"/>
    </row>
    <row r="55" spans="1:161" ht="12" customHeight="1">
      <c r="A55" s="92" t="s">
        <v>93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115" t="s">
        <v>78</v>
      </c>
      <c r="BY55" s="116"/>
      <c r="BZ55" s="116"/>
      <c r="CA55" s="116"/>
      <c r="CB55" s="116"/>
      <c r="CC55" s="116"/>
      <c r="CD55" s="116"/>
      <c r="CE55" s="172"/>
      <c r="CF55" s="173" t="s">
        <v>79</v>
      </c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72"/>
      <c r="CS55" s="173" t="s">
        <v>255</v>
      </c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72"/>
      <c r="DF55" s="228">
        <f>5000</f>
        <v>5000</v>
      </c>
      <c r="DG55" s="229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  <c r="DR55" s="230"/>
      <c r="DS55" s="228">
        <f>5000</f>
        <v>5000</v>
      </c>
      <c r="DT55" s="229"/>
      <c r="DU55" s="229"/>
      <c r="DV55" s="229"/>
      <c r="DW55" s="229"/>
      <c r="DX55" s="229"/>
      <c r="DY55" s="229"/>
      <c r="DZ55" s="229"/>
      <c r="EA55" s="229"/>
      <c r="EB55" s="229"/>
      <c r="EC55" s="229"/>
      <c r="ED55" s="229"/>
      <c r="EE55" s="230"/>
      <c r="EF55" s="228">
        <f>5000</f>
        <v>5000</v>
      </c>
      <c r="EG55" s="229"/>
      <c r="EH55" s="229"/>
      <c r="EI55" s="229"/>
      <c r="EJ55" s="229"/>
      <c r="EK55" s="229"/>
      <c r="EL55" s="229"/>
      <c r="EM55" s="229"/>
      <c r="EN55" s="229"/>
      <c r="EO55" s="229"/>
      <c r="EP55" s="229"/>
      <c r="EQ55" s="229"/>
      <c r="ER55" s="230"/>
      <c r="ES55" s="174" t="s">
        <v>50</v>
      </c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7"/>
    </row>
    <row r="56" spans="1:161" ht="12" hidden="1" customHeight="1">
      <c r="A56" s="92" t="s">
        <v>93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115" t="s">
        <v>78</v>
      </c>
      <c r="BY56" s="116"/>
      <c r="BZ56" s="116"/>
      <c r="CA56" s="116"/>
      <c r="CB56" s="116"/>
      <c r="CC56" s="116"/>
      <c r="CD56" s="116"/>
      <c r="CE56" s="172"/>
      <c r="CF56" s="173" t="s">
        <v>79</v>
      </c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72"/>
      <c r="CS56" s="173" t="s">
        <v>97</v>
      </c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72"/>
      <c r="DF56" s="228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30"/>
      <c r="DS56" s="228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30"/>
      <c r="EF56" s="228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30"/>
      <c r="ES56" s="174" t="s">
        <v>50</v>
      </c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7"/>
    </row>
    <row r="57" spans="1:161" ht="12" hidden="1" customHeight="1">
      <c r="A57" s="92" t="s">
        <v>93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115" t="s">
        <v>78</v>
      </c>
      <c r="BY57" s="116"/>
      <c r="BZ57" s="116"/>
      <c r="CA57" s="116"/>
      <c r="CB57" s="116"/>
      <c r="CC57" s="116"/>
      <c r="CD57" s="116"/>
      <c r="CE57" s="172"/>
      <c r="CF57" s="173" t="s">
        <v>79</v>
      </c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72"/>
      <c r="CS57" s="173" t="s">
        <v>98</v>
      </c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72"/>
      <c r="DF57" s="228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30"/>
      <c r="DS57" s="228"/>
      <c r="DT57" s="229"/>
      <c r="DU57" s="229"/>
      <c r="DV57" s="229"/>
      <c r="DW57" s="229"/>
      <c r="DX57" s="229"/>
      <c r="DY57" s="229"/>
      <c r="DZ57" s="229"/>
      <c r="EA57" s="229"/>
      <c r="EB57" s="229"/>
      <c r="EC57" s="229"/>
      <c r="ED57" s="229"/>
      <c r="EE57" s="230"/>
      <c r="EF57" s="228"/>
      <c r="EG57" s="229"/>
      <c r="EH57" s="229"/>
      <c r="EI57" s="229"/>
      <c r="EJ57" s="229"/>
      <c r="EK57" s="229"/>
      <c r="EL57" s="229"/>
      <c r="EM57" s="229"/>
      <c r="EN57" s="229"/>
      <c r="EO57" s="229"/>
      <c r="EP57" s="229"/>
      <c r="EQ57" s="229"/>
      <c r="ER57" s="230"/>
      <c r="ES57" s="174" t="s">
        <v>50</v>
      </c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7"/>
    </row>
    <row r="58" spans="1:161" ht="15.75" hidden="1" customHeight="1">
      <c r="A58" s="92" t="s">
        <v>99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115" t="s">
        <v>86</v>
      </c>
      <c r="BY58" s="116"/>
      <c r="BZ58" s="116"/>
      <c r="CA58" s="116"/>
      <c r="CB58" s="116"/>
      <c r="CC58" s="116"/>
      <c r="CD58" s="116"/>
      <c r="CE58" s="172"/>
      <c r="CF58" s="173" t="s">
        <v>100</v>
      </c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72"/>
      <c r="CS58" s="173" t="s">
        <v>94</v>
      </c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72"/>
      <c r="DF58" s="228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30"/>
      <c r="DS58" s="228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30"/>
      <c r="EF58" s="228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30"/>
      <c r="ES58" s="174" t="s">
        <v>50</v>
      </c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7"/>
    </row>
    <row r="59" spans="1:161" ht="15.75" hidden="1" customHeight="1">
      <c r="A59" s="92" t="s">
        <v>99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115" t="s">
        <v>86</v>
      </c>
      <c r="BY59" s="116"/>
      <c r="BZ59" s="116"/>
      <c r="CA59" s="116"/>
      <c r="CB59" s="116"/>
      <c r="CC59" s="116"/>
      <c r="CD59" s="116"/>
      <c r="CE59" s="172"/>
      <c r="CF59" s="173" t="s">
        <v>100</v>
      </c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72"/>
      <c r="CS59" s="173" t="s">
        <v>95</v>
      </c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72"/>
      <c r="DF59" s="228"/>
      <c r="DG59" s="229"/>
      <c r="DH59" s="229"/>
      <c r="DI59" s="229"/>
      <c r="DJ59" s="229"/>
      <c r="DK59" s="229"/>
      <c r="DL59" s="229"/>
      <c r="DM59" s="229"/>
      <c r="DN59" s="229"/>
      <c r="DO59" s="229"/>
      <c r="DP59" s="229"/>
      <c r="DQ59" s="229"/>
      <c r="DR59" s="230"/>
      <c r="DS59" s="228"/>
      <c r="DT59" s="229"/>
      <c r="DU59" s="229"/>
      <c r="DV59" s="229"/>
      <c r="DW59" s="229"/>
      <c r="DX59" s="229"/>
      <c r="DY59" s="229"/>
      <c r="DZ59" s="229"/>
      <c r="EA59" s="229"/>
      <c r="EB59" s="229"/>
      <c r="EC59" s="229"/>
      <c r="ED59" s="229"/>
      <c r="EE59" s="230"/>
      <c r="EF59" s="228"/>
      <c r="EG59" s="229"/>
      <c r="EH59" s="229"/>
      <c r="EI59" s="229"/>
      <c r="EJ59" s="229"/>
      <c r="EK59" s="229"/>
      <c r="EL59" s="229"/>
      <c r="EM59" s="229"/>
      <c r="EN59" s="229"/>
      <c r="EO59" s="229"/>
      <c r="EP59" s="229"/>
      <c r="EQ59" s="229"/>
      <c r="ER59" s="230"/>
      <c r="ES59" s="174" t="s">
        <v>50</v>
      </c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7"/>
    </row>
    <row r="60" spans="1:161" ht="15.75" hidden="1" customHeight="1">
      <c r="A60" s="92" t="s">
        <v>99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115" t="s">
        <v>101</v>
      </c>
      <c r="BY60" s="116"/>
      <c r="BZ60" s="116"/>
      <c r="CA60" s="116"/>
      <c r="CB60" s="116"/>
      <c r="CC60" s="116"/>
      <c r="CD60" s="116"/>
      <c r="CE60" s="172"/>
      <c r="CF60" s="173" t="s">
        <v>100</v>
      </c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72"/>
      <c r="CS60" s="173" t="s">
        <v>96</v>
      </c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72"/>
      <c r="DF60" s="228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30"/>
      <c r="DS60" s="228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30"/>
      <c r="EF60" s="228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30"/>
      <c r="ES60" s="174" t="s">
        <v>50</v>
      </c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7"/>
    </row>
    <row r="61" spans="1:161" ht="10.5" customHeight="1">
      <c r="A61" s="253" t="s">
        <v>102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8"/>
      <c r="BW61" s="28"/>
      <c r="BX61" s="115" t="s">
        <v>103</v>
      </c>
      <c r="BY61" s="116"/>
      <c r="BZ61" s="116"/>
      <c r="CA61" s="116"/>
      <c r="CB61" s="116"/>
      <c r="CC61" s="24"/>
      <c r="CD61" s="24"/>
      <c r="CE61" s="27"/>
      <c r="CF61" s="173" t="s">
        <v>100</v>
      </c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72"/>
      <c r="CS61" s="173" t="s">
        <v>104</v>
      </c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72"/>
      <c r="DF61" s="228"/>
      <c r="DG61" s="229"/>
      <c r="DH61" s="229"/>
      <c r="DI61" s="229"/>
      <c r="DJ61" s="229"/>
      <c r="DK61" s="229"/>
      <c r="DL61" s="229"/>
      <c r="DM61" s="229"/>
      <c r="DN61" s="229"/>
      <c r="DO61" s="229"/>
      <c r="DP61" s="229"/>
      <c r="DQ61" s="229"/>
      <c r="DR61" s="230"/>
      <c r="DS61" s="228"/>
      <c r="DT61" s="229"/>
      <c r="DU61" s="229"/>
      <c r="DV61" s="229"/>
      <c r="DW61" s="229"/>
      <c r="DX61" s="229"/>
      <c r="DY61" s="229"/>
      <c r="DZ61" s="229"/>
      <c r="EA61" s="229"/>
      <c r="EB61" s="229"/>
      <c r="EC61" s="229"/>
      <c r="ED61" s="229"/>
      <c r="EE61" s="230"/>
      <c r="EF61" s="228"/>
      <c r="EG61" s="229"/>
      <c r="EH61" s="229"/>
      <c r="EI61" s="229"/>
      <c r="EJ61" s="229"/>
      <c r="EK61" s="229"/>
      <c r="EL61" s="229"/>
      <c r="EM61" s="229"/>
      <c r="EN61" s="229"/>
      <c r="EO61" s="229"/>
      <c r="EP61" s="229"/>
      <c r="EQ61" s="229"/>
      <c r="ER61" s="230"/>
      <c r="ES61" s="174" t="s">
        <v>50</v>
      </c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7"/>
    </row>
    <row r="62" spans="1:161" ht="11.1" customHeight="1">
      <c r="A62" s="92" t="s">
        <v>105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4"/>
      <c r="BX62" s="115" t="s">
        <v>86</v>
      </c>
      <c r="BY62" s="116"/>
      <c r="BZ62" s="116"/>
      <c r="CA62" s="116"/>
      <c r="CB62" s="116"/>
      <c r="CC62" s="116"/>
      <c r="CD62" s="116"/>
      <c r="CE62" s="172"/>
      <c r="CF62" s="173" t="s">
        <v>100</v>
      </c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72"/>
      <c r="CS62" s="173" t="s">
        <v>256</v>
      </c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72"/>
      <c r="DF62" s="228">
        <f>5000</f>
        <v>5000</v>
      </c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30"/>
      <c r="DS62" s="228">
        <f>5000</f>
        <v>5000</v>
      </c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30"/>
      <c r="EF62" s="228">
        <f>5000</f>
        <v>5000</v>
      </c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30"/>
      <c r="ES62" s="174" t="s">
        <v>50</v>
      </c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7"/>
    </row>
    <row r="63" spans="1:161" ht="11.1" customHeight="1">
      <c r="A63" s="92" t="s">
        <v>105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4"/>
      <c r="BX63" s="115" t="s">
        <v>86</v>
      </c>
      <c r="BY63" s="116"/>
      <c r="BZ63" s="116"/>
      <c r="CA63" s="116"/>
      <c r="CB63" s="116"/>
      <c r="CC63" s="116"/>
      <c r="CD63" s="116"/>
      <c r="CE63" s="172"/>
      <c r="CF63" s="173" t="s">
        <v>100</v>
      </c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72"/>
      <c r="CS63" s="173" t="s">
        <v>257</v>
      </c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72"/>
      <c r="DF63" s="228">
        <f>5000</f>
        <v>5000</v>
      </c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30"/>
      <c r="DS63" s="228">
        <f>5000</f>
        <v>5000</v>
      </c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30"/>
      <c r="EF63" s="228">
        <f>5000</f>
        <v>5000</v>
      </c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30"/>
      <c r="ES63" s="174" t="s">
        <v>50</v>
      </c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7"/>
    </row>
    <row r="64" spans="1:161" ht="11.1" customHeight="1">
      <c r="A64" s="253" t="s">
        <v>106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5"/>
      <c r="BX64" s="115" t="s">
        <v>86</v>
      </c>
      <c r="BY64" s="116"/>
      <c r="BZ64" s="116"/>
      <c r="CA64" s="116"/>
      <c r="CB64" s="116"/>
      <c r="CC64" s="116"/>
      <c r="CD64" s="116"/>
      <c r="CE64" s="172"/>
      <c r="CF64" s="173" t="s">
        <v>100</v>
      </c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72"/>
      <c r="CS64" s="173" t="s">
        <v>104</v>
      </c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72"/>
      <c r="DF64" s="228">
        <f>250000</f>
        <v>250000</v>
      </c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30"/>
      <c r="DS64" s="228">
        <f>296000</f>
        <v>296000</v>
      </c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30"/>
      <c r="EF64" s="228">
        <f>300000</f>
        <v>300000</v>
      </c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30"/>
      <c r="ES64" s="174" t="s">
        <v>50</v>
      </c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7"/>
    </row>
    <row r="65" spans="1:161" ht="21.75" customHeight="1">
      <c r="A65" s="256" t="s">
        <v>107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8"/>
      <c r="BX65" s="115" t="s">
        <v>101</v>
      </c>
      <c r="BY65" s="116"/>
      <c r="BZ65" s="116"/>
      <c r="CA65" s="116"/>
      <c r="CB65" s="116"/>
      <c r="CC65" s="116"/>
      <c r="CD65" s="116"/>
      <c r="CE65" s="172"/>
      <c r="CF65" s="173" t="s">
        <v>87</v>
      </c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72"/>
      <c r="CS65" s="173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72"/>
      <c r="DF65" s="235">
        <f>DF66+DF67+DF68+DF69+DF70</f>
        <v>1967000</v>
      </c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7"/>
      <c r="DS65" s="235">
        <f>DS66+DS67+DS68+DS69+DS70</f>
        <v>1763000</v>
      </c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7"/>
      <c r="EF65" s="235">
        <f t="shared" ref="EF65" si="0">EF66+EF67+EF68+EF69+EF70</f>
        <v>1763000</v>
      </c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7"/>
      <c r="ES65" s="174" t="s">
        <v>50</v>
      </c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7"/>
    </row>
    <row r="66" spans="1:161" ht="11.1" customHeight="1">
      <c r="A66" s="234" t="s">
        <v>85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3"/>
      <c r="BX66" s="115" t="s">
        <v>101</v>
      </c>
      <c r="BY66" s="116"/>
      <c r="BZ66" s="116"/>
      <c r="CA66" s="116"/>
      <c r="CB66" s="116"/>
      <c r="CC66" s="116"/>
      <c r="CD66" s="116"/>
      <c r="CE66" s="172"/>
      <c r="CF66" s="173" t="s">
        <v>87</v>
      </c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72"/>
      <c r="CS66" s="173" t="s">
        <v>88</v>
      </c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72"/>
      <c r="DF66" s="228">
        <f>930000</f>
        <v>930000</v>
      </c>
      <c r="DG66" s="229"/>
      <c r="DH66" s="229"/>
      <c r="DI66" s="229"/>
      <c r="DJ66" s="229"/>
      <c r="DK66" s="229"/>
      <c r="DL66" s="229"/>
      <c r="DM66" s="229"/>
      <c r="DN66" s="229"/>
      <c r="DO66" s="229"/>
      <c r="DP66" s="229"/>
      <c r="DQ66" s="229"/>
      <c r="DR66" s="230"/>
      <c r="DS66" s="228">
        <f>930000</f>
        <v>930000</v>
      </c>
      <c r="DT66" s="229"/>
      <c r="DU66" s="229"/>
      <c r="DV66" s="229"/>
      <c r="DW66" s="229"/>
      <c r="DX66" s="229"/>
      <c r="DY66" s="229"/>
      <c r="DZ66" s="229"/>
      <c r="EA66" s="229"/>
      <c r="EB66" s="229"/>
      <c r="EC66" s="229"/>
      <c r="ED66" s="229"/>
      <c r="EE66" s="230"/>
      <c r="EF66" s="228">
        <f>930000</f>
        <v>930000</v>
      </c>
      <c r="EG66" s="229"/>
      <c r="EH66" s="229"/>
      <c r="EI66" s="229"/>
      <c r="EJ66" s="229"/>
      <c r="EK66" s="229"/>
      <c r="EL66" s="229"/>
      <c r="EM66" s="229"/>
      <c r="EN66" s="229"/>
      <c r="EO66" s="229"/>
      <c r="EP66" s="229"/>
      <c r="EQ66" s="229"/>
      <c r="ER66" s="230"/>
      <c r="ES66" s="174" t="s">
        <v>50</v>
      </c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7"/>
    </row>
    <row r="67" spans="1:161" ht="11.1" customHeight="1">
      <c r="A67" s="234" t="s">
        <v>85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3"/>
      <c r="BX67" s="115" t="s">
        <v>101</v>
      </c>
      <c r="BY67" s="116"/>
      <c r="BZ67" s="116"/>
      <c r="CA67" s="116"/>
      <c r="CB67" s="116"/>
      <c r="CC67" s="116"/>
      <c r="CD67" s="116"/>
      <c r="CE67" s="172"/>
      <c r="CF67" s="173" t="s">
        <v>87</v>
      </c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72"/>
      <c r="CS67" s="173" t="s">
        <v>258</v>
      </c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72"/>
      <c r="DF67" s="228">
        <f>782000+200000</f>
        <v>982000</v>
      </c>
      <c r="DG67" s="229"/>
      <c r="DH67" s="229"/>
      <c r="DI67" s="229"/>
      <c r="DJ67" s="229"/>
      <c r="DK67" s="229"/>
      <c r="DL67" s="229"/>
      <c r="DM67" s="229"/>
      <c r="DN67" s="229"/>
      <c r="DO67" s="229"/>
      <c r="DP67" s="229"/>
      <c r="DQ67" s="229"/>
      <c r="DR67" s="230"/>
      <c r="DS67" s="228">
        <f>782000</f>
        <v>782000</v>
      </c>
      <c r="DT67" s="229"/>
      <c r="DU67" s="229"/>
      <c r="DV67" s="229"/>
      <c r="DW67" s="229"/>
      <c r="DX67" s="229"/>
      <c r="DY67" s="229"/>
      <c r="DZ67" s="229"/>
      <c r="EA67" s="229"/>
      <c r="EB67" s="229"/>
      <c r="EC67" s="229"/>
      <c r="ED67" s="229"/>
      <c r="EE67" s="230"/>
      <c r="EF67" s="228">
        <f>782000</f>
        <v>782000</v>
      </c>
      <c r="EG67" s="229"/>
      <c r="EH67" s="229"/>
      <c r="EI67" s="229"/>
      <c r="EJ67" s="229"/>
      <c r="EK67" s="229"/>
      <c r="EL67" s="229"/>
      <c r="EM67" s="229"/>
      <c r="EN67" s="229"/>
      <c r="EO67" s="229"/>
      <c r="EP67" s="229"/>
      <c r="EQ67" s="229"/>
      <c r="ER67" s="230"/>
      <c r="ES67" s="174" t="s">
        <v>50</v>
      </c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7"/>
    </row>
    <row r="68" spans="1:161" ht="11.1" customHeight="1">
      <c r="A68" s="234" t="s">
        <v>85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3"/>
      <c r="BX68" s="115" t="s">
        <v>101</v>
      </c>
      <c r="BY68" s="116"/>
      <c r="BZ68" s="116"/>
      <c r="CA68" s="116"/>
      <c r="CB68" s="116"/>
      <c r="CC68" s="116"/>
      <c r="CD68" s="116"/>
      <c r="CE68" s="172"/>
      <c r="CF68" s="173" t="s">
        <v>87</v>
      </c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72"/>
      <c r="CS68" s="173" t="s">
        <v>259</v>
      </c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72"/>
      <c r="DF68" s="228">
        <f>51000+4000</f>
        <v>55000</v>
      </c>
      <c r="DG68" s="229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  <c r="DR68" s="230"/>
      <c r="DS68" s="228">
        <f>51000</f>
        <v>51000</v>
      </c>
      <c r="DT68" s="229"/>
      <c r="DU68" s="229"/>
      <c r="DV68" s="229"/>
      <c r="DW68" s="229"/>
      <c r="DX68" s="229"/>
      <c r="DY68" s="229"/>
      <c r="DZ68" s="229"/>
      <c r="EA68" s="229"/>
      <c r="EB68" s="229"/>
      <c r="EC68" s="229"/>
      <c r="ED68" s="229"/>
      <c r="EE68" s="230"/>
      <c r="EF68" s="228">
        <f>51000</f>
        <v>51000</v>
      </c>
      <c r="EG68" s="229"/>
      <c r="EH68" s="229"/>
      <c r="EI68" s="229"/>
      <c r="EJ68" s="229"/>
      <c r="EK68" s="229"/>
      <c r="EL68" s="229"/>
      <c r="EM68" s="229"/>
      <c r="EN68" s="229"/>
      <c r="EO68" s="229"/>
      <c r="EP68" s="229"/>
      <c r="EQ68" s="229"/>
      <c r="ER68" s="230"/>
      <c r="ES68" s="174" t="s">
        <v>50</v>
      </c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7"/>
    </row>
    <row r="69" spans="1:161" ht="11.1" hidden="1" customHeight="1">
      <c r="A69" s="234" t="s">
        <v>85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3"/>
      <c r="BX69" s="115" t="s">
        <v>101</v>
      </c>
      <c r="BY69" s="116"/>
      <c r="BZ69" s="116"/>
      <c r="CA69" s="116"/>
      <c r="CB69" s="116"/>
      <c r="CC69" s="116"/>
      <c r="CD69" s="116"/>
      <c r="CE69" s="172"/>
      <c r="CF69" s="173" t="s">
        <v>87</v>
      </c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72"/>
      <c r="CS69" s="173" t="s">
        <v>91</v>
      </c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72"/>
      <c r="DF69" s="228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30"/>
      <c r="DS69" s="228"/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30"/>
      <c r="EF69" s="228"/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30"/>
      <c r="ES69" s="174" t="s">
        <v>50</v>
      </c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7"/>
    </row>
    <row r="70" spans="1:161" ht="11.1" hidden="1" customHeight="1">
      <c r="A70" s="234" t="s">
        <v>85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3"/>
      <c r="BX70" s="115" t="s">
        <v>101</v>
      </c>
      <c r="BY70" s="116"/>
      <c r="BZ70" s="116"/>
      <c r="CA70" s="116"/>
      <c r="CB70" s="116"/>
      <c r="CC70" s="116"/>
      <c r="CD70" s="116"/>
      <c r="CE70" s="172"/>
      <c r="CF70" s="173" t="s">
        <v>87</v>
      </c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72"/>
      <c r="CS70" s="173" t="s">
        <v>92</v>
      </c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72"/>
      <c r="DF70" s="228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30"/>
      <c r="DS70" s="228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30"/>
      <c r="EF70" s="228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30"/>
      <c r="ES70" s="174" t="s">
        <v>50</v>
      </c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7"/>
    </row>
    <row r="71" spans="1:161" ht="11.1" customHeight="1">
      <c r="A71" s="259" t="s">
        <v>108</v>
      </c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0"/>
      <c r="BQ71" s="260"/>
      <c r="BR71" s="260"/>
      <c r="BS71" s="260"/>
      <c r="BT71" s="260"/>
      <c r="BU71" s="260"/>
      <c r="BV71" s="260"/>
      <c r="BW71" s="260"/>
      <c r="BX71" s="115" t="s">
        <v>109</v>
      </c>
      <c r="BY71" s="116"/>
      <c r="BZ71" s="116"/>
      <c r="CA71" s="116"/>
      <c r="CB71" s="116"/>
      <c r="CC71" s="116"/>
      <c r="CD71" s="116"/>
      <c r="CE71" s="172"/>
      <c r="CF71" s="173" t="s">
        <v>110</v>
      </c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72"/>
      <c r="CS71" s="173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72"/>
      <c r="DF71" s="243">
        <f>DF72+DF73+DF74+DF75</f>
        <v>109158</v>
      </c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5"/>
      <c r="DS71" s="243">
        <f>DS72+DS73+DS74+DS75</f>
        <v>107293</v>
      </c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5"/>
      <c r="EF71" s="243">
        <f>EF72+EF73+EF74+EF75</f>
        <v>107293</v>
      </c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5"/>
      <c r="ES71" s="174" t="s">
        <v>50</v>
      </c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7"/>
    </row>
    <row r="72" spans="1:161" ht="21.75" customHeight="1">
      <c r="A72" s="92" t="s">
        <v>111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115" t="s">
        <v>112</v>
      </c>
      <c r="BY72" s="116"/>
      <c r="BZ72" s="116"/>
      <c r="CA72" s="116"/>
      <c r="CB72" s="116"/>
      <c r="CC72" s="116"/>
      <c r="CD72" s="116"/>
      <c r="CE72" s="172"/>
      <c r="CF72" s="173" t="s">
        <v>113</v>
      </c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72"/>
      <c r="CS72" s="173" t="s">
        <v>114</v>
      </c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72"/>
      <c r="DF72" s="228"/>
      <c r="DG72" s="229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  <c r="DR72" s="230"/>
      <c r="DS72" s="228"/>
      <c r="DT72" s="229"/>
      <c r="DU72" s="229"/>
      <c r="DV72" s="229"/>
      <c r="DW72" s="229"/>
      <c r="DX72" s="229"/>
      <c r="DY72" s="229"/>
      <c r="DZ72" s="229"/>
      <c r="EA72" s="229"/>
      <c r="EB72" s="229"/>
      <c r="EC72" s="229"/>
      <c r="ED72" s="229"/>
      <c r="EE72" s="230"/>
      <c r="EF72" s="228"/>
      <c r="EG72" s="229"/>
      <c r="EH72" s="229"/>
      <c r="EI72" s="229"/>
      <c r="EJ72" s="229"/>
      <c r="EK72" s="229"/>
      <c r="EL72" s="229"/>
      <c r="EM72" s="229"/>
      <c r="EN72" s="229"/>
      <c r="EO72" s="229"/>
      <c r="EP72" s="229"/>
      <c r="EQ72" s="229"/>
      <c r="ER72" s="230"/>
      <c r="ES72" s="174" t="s">
        <v>50</v>
      </c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7"/>
    </row>
    <row r="73" spans="1:161" ht="12.75" customHeight="1">
      <c r="A73" s="92" t="s">
        <v>115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115" t="s">
        <v>112</v>
      </c>
      <c r="BY73" s="116"/>
      <c r="BZ73" s="116"/>
      <c r="CA73" s="116"/>
      <c r="CB73" s="116"/>
      <c r="CC73" s="116"/>
      <c r="CD73" s="116"/>
      <c r="CE73" s="172"/>
      <c r="CF73" s="173" t="s">
        <v>113</v>
      </c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72"/>
      <c r="CS73" s="173" t="s">
        <v>116</v>
      </c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72"/>
      <c r="DF73" s="228">
        <f>108158</f>
        <v>108158</v>
      </c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30"/>
      <c r="DS73" s="228">
        <f>106293</f>
        <v>106293</v>
      </c>
      <c r="DT73" s="229"/>
      <c r="DU73" s="229"/>
      <c r="DV73" s="229"/>
      <c r="DW73" s="229"/>
      <c r="DX73" s="229"/>
      <c r="DY73" s="229"/>
      <c r="DZ73" s="229"/>
      <c r="EA73" s="229"/>
      <c r="EB73" s="229"/>
      <c r="EC73" s="229"/>
      <c r="ED73" s="229"/>
      <c r="EE73" s="230"/>
      <c r="EF73" s="228">
        <f>106293</f>
        <v>106293</v>
      </c>
      <c r="EG73" s="229"/>
      <c r="EH73" s="229"/>
      <c r="EI73" s="229"/>
      <c r="EJ73" s="229"/>
      <c r="EK73" s="229"/>
      <c r="EL73" s="229"/>
      <c r="EM73" s="229"/>
      <c r="EN73" s="229"/>
      <c r="EO73" s="229"/>
      <c r="EP73" s="229"/>
      <c r="EQ73" s="229"/>
      <c r="ER73" s="230"/>
      <c r="ES73" s="174" t="s">
        <v>50</v>
      </c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7"/>
    </row>
    <row r="74" spans="1:161" ht="10.5" customHeight="1">
      <c r="A74" s="92" t="s">
        <v>117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115" t="s">
        <v>118</v>
      </c>
      <c r="BY74" s="116"/>
      <c r="BZ74" s="116"/>
      <c r="CA74" s="116"/>
      <c r="CB74" s="116"/>
      <c r="CC74" s="116"/>
      <c r="CD74" s="116"/>
      <c r="CE74" s="172"/>
      <c r="CF74" s="173" t="s">
        <v>119</v>
      </c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72"/>
      <c r="CS74" s="173" t="s">
        <v>116</v>
      </c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72"/>
      <c r="DF74" s="228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30"/>
      <c r="DS74" s="228"/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30"/>
      <c r="EF74" s="228"/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30"/>
      <c r="ES74" s="174" t="s">
        <v>50</v>
      </c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7"/>
    </row>
    <row r="75" spans="1:161" ht="11.1" customHeight="1">
      <c r="A75" s="92" t="s">
        <v>120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115" t="s">
        <v>121</v>
      </c>
      <c r="BY75" s="116"/>
      <c r="BZ75" s="116"/>
      <c r="CA75" s="116"/>
      <c r="CB75" s="116"/>
      <c r="CC75" s="116"/>
      <c r="CD75" s="116"/>
      <c r="CE75" s="172"/>
      <c r="CF75" s="173" t="s">
        <v>122</v>
      </c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72"/>
      <c r="CS75" s="173" t="s">
        <v>123</v>
      </c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72"/>
      <c r="DF75" s="228">
        <f>1000</f>
        <v>1000</v>
      </c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30"/>
      <c r="DS75" s="228">
        <f>1000</f>
        <v>1000</v>
      </c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30"/>
      <c r="EF75" s="228">
        <f>1000</f>
        <v>1000</v>
      </c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30"/>
      <c r="ES75" s="174" t="s">
        <v>50</v>
      </c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7"/>
    </row>
    <row r="76" spans="1:161" ht="12.75" customHeight="1">
      <c r="A76" s="259" t="s">
        <v>124</v>
      </c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115" t="s">
        <v>125</v>
      </c>
      <c r="BY76" s="116"/>
      <c r="BZ76" s="116"/>
      <c r="CA76" s="116"/>
      <c r="CB76" s="116"/>
      <c r="CC76" s="116"/>
      <c r="CD76" s="116"/>
      <c r="CE76" s="172"/>
      <c r="CF76" s="173" t="s">
        <v>50</v>
      </c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72"/>
      <c r="CS76" s="173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72"/>
      <c r="DF76" s="261">
        <f>DF77+DF78+DF79+DF80+DF81+DF82+DF83+DF84+DF85+DF86+DF87+DF88+DF89+DF90+DF91+DF92+DF93+DF94+DF109</f>
        <v>1944591.37</v>
      </c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3"/>
      <c r="DS76" s="261">
        <f>DS77+DS78+DS79+DS80+DS81+DS82+DS83+DS84+DS85+DS86+DS87+DS88+DS89+DS90+DS91+DS92+DS93+DS94+DS109</f>
        <v>1944591.37</v>
      </c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3"/>
      <c r="EF76" s="261">
        <f>EF77+EF78+EF79+EF80+EF81+EF82+EF83+EF84+EF85+EF86+EF87+EF88+EF89+EF90+EF91+EF92+EF93+EF94+EF109</f>
        <v>1944591.37</v>
      </c>
      <c r="EG76" s="262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3"/>
      <c r="ES76" s="174" t="s">
        <v>50</v>
      </c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7"/>
    </row>
    <row r="77" spans="1:161" ht="33" customHeight="1">
      <c r="A77" s="92" t="s">
        <v>126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4"/>
      <c r="BX77" s="115" t="s">
        <v>127</v>
      </c>
      <c r="BY77" s="116"/>
      <c r="BZ77" s="116"/>
      <c r="CA77" s="116"/>
      <c r="CB77" s="116"/>
      <c r="CC77" s="116"/>
      <c r="CD77" s="116"/>
      <c r="CE77" s="172"/>
      <c r="CF77" s="173" t="s">
        <v>128</v>
      </c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72"/>
      <c r="CS77" s="173" t="s">
        <v>142</v>
      </c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72"/>
      <c r="DF77" s="228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30"/>
      <c r="DS77" s="228"/>
      <c r="DT77" s="229"/>
      <c r="DU77" s="229"/>
      <c r="DV77" s="229"/>
      <c r="DW77" s="229"/>
      <c r="DX77" s="229"/>
      <c r="DY77" s="229"/>
      <c r="DZ77" s="229"/>
      <c r="EA77" s="229"/>
      <c r="EB77" s="229"/>
      <c r="EC77" s="229"/>
      <c r="ED77" s="229"/>
      <c r="EE77" s="230"/>
      <c r="EF77" s="228"/>
      <c r="EG77" s="229"/>
      <c r="EH77" s="229"/>
      <c r="EI77" s="229"/>
      <c r="EJ77" s="229"/>
      <c r="EK77" s="229"/>
      <c r="EL77" s="229"/>
      <c r="EM77" s="229"/>
      <c r="EN77" s="229"/>
      <c r="EO77" s="229"/>
      <c r="EP77" s="229"/>
      <c r="EQ77" s="229"/>
      <c r="ER77" s="230"/>
      <c r="ES77" s="174" t="s">
        <v>50</v>
      </c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7"/>
    </row>
    <row r="78" spans="1:161" ht="12.75" customHeight="1" thickBot="1">
      <c r="A78" s="92" t="s">
        <v>129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4"/>
      <c r="BX78" s="136" t="s">
        <v>130</v>
      </c>
      <c r="BY78" s="137"/>
      <c r="BZ78" s="137"/>
      <c r="CA78" s="137"/>
      <c r="CB78" s="137"/>
      <c r="CC78" s="137"/>
      <c r="CD78" s="137"/>
      <c r="CE78" s="264"/>
      <c r="CF78" s="265" t="s">
        <v>131</v>
      </c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264"/>
      <c r="CS78" s="265" t="s">
        <v>132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264"/>
      <c r="DF78" s="266">
        <f>30000</f>
        <v>30000</v>
      </c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8"/>
      <c r="DS78" s="266">
        <f>30000</f>
        <v>30000</v>
      </c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8"/>
      <c r="EF78" s="266">
        <f>30000</f>
        <v>30000</v>
      </c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8"/>
      <c r="ES78" s="269" t="s">
        <v>50</v>
      </c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1"/>
    </row>
    <row r="79" spans="1:161" ht="12.75" customHeight="1" thickBot="1">
      <c r="A79" s="92" t="s">
        <v>133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4"/>
      <c r="BX79" s="136" t="s">
        <v>130</v>
      </c>
      <c r="BY79" s="137"/>
      <c r="BZ79" s="137"/>
      <c r="CA79" s="137"/>
      <c r="CB79" s="137"/>
      <c r="CC79" s="137"/>
      <c r="CD79" s="137"/>
      <c r="CE79" s="264"/>
      <c r="CF79" s="265" t="s">
        <v>131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264"/>
      <c r="CS79" s="265" t="s">
        <v>260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264"/>
      <c r="DF79" s="266"/>
      <c r="DG79" s="267"/>
      <c r="DH79" s="267"/>
      <c r="DI79" s="267"/>
      <c r="DJ79" s="267"/>
      <c r="DK79" s="267"/>
      <c r="DL79" s="267"/>
      <c r="DM79" s="267"/>
      <c r="DN79" s="267"/>
      <c r="DO79" s="267"/>
      <c r="DP79" s="267"/>
      <c r="DQ79" s="267"/>
      <c r="DR79" s="268"/>
      <c r="DS79" s="266"/>
      <c r="DT79" s="267"/>
      <c r="DU79" s="267"/>
      <c r="DV79" s="267"/>
      <c r="DW79" s="267"/>
      <c r="DX79" s="267"/>
      <c r="DY79" s="267"/>
      <c r="DZ79" s="267"/>
      <c r="EA79" s="267"/>
      <c r="EB79" s="267"/>
      <c r="EC79" s="267"/>
      <c r="ED79" s="267"/>
      <c r="EE79" s="268"/>
      <c r="EF79" s="266"/>
      <c r="EG79" s="267"/>
      <c r="EH79" s="267"/>
      <c r="EI79" s="267"/>
      <c r="EJ79" s="267"/>
      <c r="EK79" s="267"/>
      <c r="EL79" s="267"/>
      <c r="EM79" s="267"/>
      <c r="EN79" s="267"/>
      <c r="EO79" s="267"/>
      <c r="EP79" s="267"/>
      <c r="EQ79" s="267"/>
      <c r="ER79" s="268"/>
      <c r="ES79" s="269" t="s">
        <v>50</v>
      </c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1"/>
    </row>
    <row r="80" spans="1:161" ht="11.25" customHeight="1" thickBot="1">
      <c r="A80" s="92" t="s">
        <v>134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4"/>
      <c r="BX80" s="136" t="s">
        <v>130</v>
      </c>
      <c r="BY80" s="137"/>
      <c r="BZ80" s="137"/>
      <c r="CA80" s="137"/>
      <c r="CB80" s="137"/>
      <c r="CC80" s="137"/>
      <c r="CD80" s="137"/>
      <c r="CE80" s="264"/>
      <c r="CF80" s="101" t="s">
        <v>131</v>
      </c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7"/>
      <c r="CS80" s="101" t="s">
        <v>135</v>
      </c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7"/>
      <c r="DF80" s="102">
        <f>150093.54</f>
        <v>150093.54</v>
      </c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4"/>
      <c r="DS80" s="102">
        <f>150093.54</f>
        <v>150093.54</v>
      </c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4"/>
      <c r="EF80" s="102">
        <f>150093.54</f>
        <v>150093.54</v>
      </c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4"/>
      <c r="ES80" s="105" t="s">
        <v>50</v>
      </c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7"/>
    </row>
    <row r="81" spans="1:161" ht="11.25" customHeight="1" thickBot="1">
      <c r="A81" s="92" t="s">
        <v>134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4"/>
      <c r="BX81" s="136" t="s">
        <v>130</v>
      </c>
      <c r="BY81" s="137"/>
      <c r="BZ81" s="137"/>
      <c r="CA81" s="137"/>
      <c r="CB81" s="137"/>
      <c r="CC81" s="137"/>
      <c r="CD81" s="137"/>
      <c r="CE81" s="264"/>
      <c r="CF81" s="101" t="s">
        <v>131</v>
      </c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7"/>
      <c r="CS81" s="101" t="s">
        <v>136</v>
      </c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7"/>
      <c r="DF81" s="102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4"/>
      <c r="DS81" s="102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4"/>
      <c r="EF81" s="102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4"/>
      <c r="ES81" s="105" t="s">
        <v>50</v>
      </c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7"/>
    </row>
    <row r="82" spans="1:161" ht="11.25" customHeight="1" thickBot="1">
      <c r="A82" s="92" t="s">
        <v>134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4"/>
      <c r="BX82" s="136" t="s">
        <v>130</v>
      </c>
      <c r="BY82" s="137"/>
      <c r="BZ82" s="137"/>
      <c r="CA82" s="137"/>
      <c r="CB82" s="137"/>
      <c r="CC82" s="137"/>
      <c r="CD82" s="137"/>
      <c r="CE82" s="264"/>
      <c r="CF82" s="101" t="s">
        <v>131</v>
      </c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7"/>
      <c r="CS82" s="101" t="s">
        <v>137</v>
      </c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7"/>
      <c r="DF82" s="102">
        <f>7415.83</f>
        <v>7415.83</v>
      </c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4"/>
      <c r="DS82" s="102">
        <f>7415.83</f>
        <v>7415.83</v>
      </c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4"/>
      <c r="EF82" s="102">
        <f>7415.83</f>
        <v>7415.83</v>
      </c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4"/>
      <c r="ES82" s="105" t="s">
        <v>50</v>
      </c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7"/>
    </row>
    <row r="83" spans="1:161" ht="11.25" customHeight="1" thickBot="1">
      <c r="A83" s="92" t="s">
        <v>134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4"/>
      <c r="BX83" s="136" t="s">
        <v>130</v>
      </c>
      <c r="BY83" s="137"/>
      <c r="BZ83" s="137"/>
      <c r="CA83" s="137"/>
      <c r="CB83" s="137"/>
      <c r="CC83" s="137"/>
      <c r="CD83" s="137"/>
      <c r="CE83" s="264"/>
      <c r="CF83" s="101" t="s">
        <v>131</v>
      </c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7"/>
      <c r="CS83" s="101" t="s">
        <v>138</v>
      </c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7"/>
      <c r="DF83" s="102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4"/>
      <c r="DS83" s="102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4"/>
      <c r="EF83" s="102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4"/>
      <c r="ES83" s="105" t="s">
        <v>50</v>
      </c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7"/>
    </row>
    <row r="84" spans="1:161" ht="11.25" customHeight="1" thickBot="1">
      <c r="A84" s="234" t="s">
        <v>139</v>
      </c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3"/>
      <c r="BX84" s="136" t="s">
        <v>130</v>
      </c>
      <c r="BY84" s="137"/>
      <c r="BZ84" s="137"/>
      <c r="CA84" s="137"/>
      <c r="CB84" s="137"/>
      <c r="CC84" s="137"/>
      <c r="CD84" s="137"/>
      <c r="CE84" s="264"/>
      <c r="CF84" s="183" t="s">
        <v>131</v>
      </c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5"/>
      <c r="CS84" s="183" t="s">
        <v>140</v>
      </c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5"/>
      <c r="DF84" s="206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8"/>
      <c r="DS84" s="206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8"/>
      <c r="EF84" s="206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8"/>
      <c r="ES84" s="212" t="s">
        <v>50</v>
      </c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213"/>
    </row>
    <row r="85" spans="1:161" ht="11.25" customHeight="1" thickBot="1">
      <c r="A85" s="272" t="s">
        <v>141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273"/>
      <c r="BX85" s="136" t="s">
        <v>130</v>
      </c>
      <c r="BY85" s="137"/>
      <c r="BZ85" s="137"/>
      <c r="CA85" s="137"/>
      <c r="CB85" s="137"/>
      <c r="CC85" s="137"/>
      <c r="CD85" s="137"/>
      <c r="CE85" s="264"/>
      <c r="CF85" s="180" t="s">
        <v>131</v>
      </c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2"/>
      <c r="CS85" s="180" t="s">
        <v>142</v>
      </c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2"/>
      <c r="DF85" s="203">
        <f>33810+3000</f>
        <v>36810</v>
      </c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5"/>
      <c r="DS85" s="203">
        <f>33810+3000</f>
        <v>36810</v>
      </c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5"/>
      <c r="EF85" s="203">
        <f>33810+3000</f>
        <v>36810</v>
      </c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5"/>
      <c r="ES85" s="209" t="s">
        <v>50</v>
      </c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1"/>
    </row>
    <row r="86" spans="1:161" ht="11.25" hidden="1" customHeight="1">
      <c r="A86" s="272" t="s">
        <v>141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273"/>
      <c r="BX86" s="201" t="s">
        <v>143</v>
      </c>
      <c r="BY86" s="181"/>
      <c r="BZ86" s="181"/>
      <c r="CA86" s="181"/>
      <c r="CB86" s="181"/>
      <c r="CC86" s="181"/>
      <c r="CD86" s="181"/>
      <c r="CE86" s="182"/>
      <c r="CF86" s="180" t="s">
        <v>131</v>
      </c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2"/>
      <c r="CS86" s="180" t="s">
        <v>144</v>
      </c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2"/>
      <c r="DF86" s="203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5"/>
      <c r="DS86" s="203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5"/>
      <c r="EF86" s="203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5"/>
      <c r="ES86" s="209" t="s">
        <v>50</v>
      </c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1"/>
    </row>
    <row r="87" spans="1:161" ht="11.25" customHeight="1" thickBot="1">
      <c r="A87" s="272" t="s">
        <v>141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273"/>
      <c r="BX87" s="136" t="s">
        <v>130</v>
      </c>
      <c r="BY87" s="137"/>
      <c r="BZ87" s="137"/>
      <c r="CA87" s="137"/>
      <c r="CB87" s="137"/>
      <c r="CC87" s="137"/>
      <c r="CD87" s="137"/>
      <c r="CE87" s="264"/>
      <c r="CF87" s="180" t="s">
        <v>131</v>
      </c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2"/>
      <c r="CS87" s="180" t="s">
        <v>261</v>
      </c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2"/>
      <c r="DF87" s="203">
        <f>10000</f>
        <v>10000</v>
      </c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5"/>
      <c r="DS87" s="203">
        <f>10000</f>
        <v>10000</v>
      </c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5"/>
      <c r="EF87" s="203">
        <f>10000</f>
        <v>10000</v>
      </c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5"/>
      <c r="ES87" s="209" t="s">
        <v>50</v>
      </c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1"/>
    </row>
    <row r="88" spans="1:161" ht="11.25" customHeight="1" thickBot="1">
      <c r="A88" s="163" t="s">
        <v>145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274"/>
      <c r="BX88" s="136" t="s">
        <v>130</v>
      </c>
      <c r="BY88" s="137"/>
      <c r="BZ88" s="137"/>
      <c r="CA88" s="137"/>
      <c r="CB88" s="137"/>
      <c r="CC88" s="137"/>
      <c r="CD88" s="137"/>
      <c r="CE88" s="264"/>
      <c r="CF88" s="173" t="s">
        <v>131</v>
      </c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72"/>
      <c r="CS88" s="173" t="s">
        <v>146</v>
      </c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72"/>
      <c r="DF88" s="228">
        <f>39200+10000+1500</f>
        <v>50700</v>
      </c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30"/>
      <c r="DS88" s="228">
        <f>39200+10000+1500</f>
        <v>50700</v>
      </c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30"/>
      <c r="EF88" s="228">
        <f>39200+10000+1500</f>
        <v>50700</v>
      </c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30"/>
      <c r="ES88" s="174" t="s">
        <v>50</v>
      </c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7"/>
    </row>
    <row r="89" spans="1:161" ht="11.25" customHeight="1" thickBot="1">
      <c r="A89" s="163" t="s">
        <v>145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274"/>
      <c r="BX89" s="136" t="s">
        <v>130</v>
      </c>
      <c r="BY89" s="137"/>
      <c r="BZ89" s="137"/>
      <c r="CA89" s="137"/>
      <c r="CB89" s="137"/>
      <c r="CC89" s="137"/>
      <c r="CD89" s="137"/>
      <c r="CE89" s="264"/>
      <c r="CF89" s="173" t="s">
        <v>131</v>
      </c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72"/>
      <c r="CS89" s="173" t="s">
        <v>257</v>
      </c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72"/>
      <c r="DF89" s="228">
        <f>10000</f>
        <v>10000</v>
      </c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30"/>
      <c r="DS89" s="228">
        <f>10000</f>
        <v>10000</v>
      </c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30"/>
      <c r="EF89" s="228">
        <f>10000</f>
        <v>10000</v>
      </c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30"/>
      <c r="ES89" s="174" t="s">
        <v>50</v>
      </c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7"/>
    </row>
    <row r="90" spans="1:161" ht="11.25" customHeight="1" thickBot="1">
      <c r="A90" s="163" t="s">
        <v>147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274"/>
      <c r="BX90" s="136" t="s">
        <v>130</v>
      </c>
      <c r="BY90" s="137"/>
      <c r="BZ90" s="137"/>
      <c r="CA90" s="137"/>
      <c r="CB90" s="137"/>
      <c r="CC90" s="137"/>
      <c r="CD90" s="137"/>
      <c r="CE90" s="264"/>
      <c r="CF90" s="173" t="s">
        <v>131</v>
      </c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72"/>
      <c r="CS90" s="173" t="s">
        <v>148</v>
      </c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72"/>
      <c r="DF90" s="228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30"/>
      <c r="DS90" s="228"/>
      <c r="DT90" s="229"/>
      <c r="DU90" s="229"/>
      <c r="DV90" s="229"/>
      <c r="DW90" s="229"/>
      <c r="DX90" s="229"/>
      <c r="DY90" s="229"/>
      <c r="DZ90" s="229"/>
      <c r="EA90" s="229"/>
      <c r="EB90" s="229"/>
      <c r="EC90" s="229"/>
      <c r="ED90" s="229"/>
      <c r="EE90" s="230"/>
      <c r="EF90" s="228"/>
      <c r="EG90" s="229"/>
      <c r="EH90" s="229"/>
      <c r="EI90" s="229"/>
      <c r="EJ90" s="229"/>
      <c r="EK90" s="229"/>
      <c r="EL90" s="229"/>
      <c r="EM90" s="229"/>
      <c r="EN90" s="229"/>
      <c r="EO90" s="229"/>
      <c r="EP90" s="229"/>
      <c r="EQ90" s="229"/>
      <c r="ER90" s="230"/>
      <c r="ES90" s="174" t="s">
        <v>50</v>
      </c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7"/>
    </row>
    <row r="91" spans="1:161" ht="12" customHeight="1" thickBot="1">
      <c r="A91" s="92" t="s">
        <v>149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136" t="s">
        <v>130</v>
      </c>
      <c r="BY91" s="137"/>
      <c r="BZ91" s="137"/>
      <c r="CA91" s="137"/>
      <c r="CB91" s="137"/>
      <c r="CC91" s="137"/>
      <c r="CD91" s="137"/>
      <c r="CE91" s="264"/>
      <c r="CF91" s="173" t="s">
        <v>131</v>
      </c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72"/>
      <c r="CS91" s="173" t="s">
        <v>150</v>
      </c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72"/>
      <c r="DF91" s="228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30"/>
      <c r="DS91" s="228"/>
      <c r="DT91" s="229"/>
      <c r="DU91" s="229"/>
      <c r="DV91" s="229"/>
      <c r="DW91" s="229"/>
      <c r="DX91" s="229"/>
      <c r="DY91" s="229"/>
      <c r="DZ91" s="229"/>
      <c r="EA91" s="229"/>
      <c r="EB91" s="229"/>
      <c r="EC91" s="229"/>
      <c r="ED91" s="229"/>
      <c r="EE91" s="230"/>
      <c r="EF91" s="228"/>
      <c r="EG91" s="229"/>
      <c r="EH91" s="229"/>
      <c r="EI91" s="229"/>
      <c r="EJ91" s="229"/>
      <c r="EK91" s="229"/>
      <c r="EL91" s="229"/>
      <c r="EM91" s="229"/>
      <c r="EN91" s="229"/>
      <c r="EO91" s="229"/>
      <c r="EP91" s="229"/>
      <c r="EQ91" s="229"/>
      <c r="ER91" s="230"/>
      <c r="ES91" s="174" t="s">
        <v>50</v>
      </c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7"/>
    </row>
    <row r="92" spans="1:161" ht="12" customHeight="1" thickBot="1">
      <c r="A92" s="253" t="s">
        <v>151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255"/>
      <c r="BX92" s="136" t="s">
        <v>130</v>
      </c>
      <c r="BY92" s="137"/>
      <c r="BZ92" s="137"/>
      <c r="CA92" s="137"/>
      <c r="CB92" s="137"/>
      <c r="CC92" s="137"/>
      <c r="CD92" s="137"/>
      <c r="CE92" s="264"/>
      <c r="CF92" s="173" t="s">
        <v>131</v>
      </c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72"/>
      <c r="CS92" s="173" t="s">
        <v>152</v>
      </c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72"/>
      <c r="DF92" s="228">
        <f>5000+30000</f>
        <v>35000</v>
      </c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30"/>
      <c r="DS92" s="228">
        <f>5000+30000</f>
        <v>35000</v>
      </c>
      <c r="DT92" s="229"/>
      <c r="DU92" s="229"/>
      <c r="DV92" s="229"/>
      <c r="DW92" s="229"/>
      <c r="DX92" s="229"/>
      <c r="DY92" s="229"/>
      <c r="DZ92" s="229"/>
      <c r="EA92" s="229"/>
      <c r="EB92" s="229"/>
      <c r="EC92" s="229"/>
      <c r="ED92" s="229"/>
      <c r="EE92" s="230"/>
      <c r="EF92" s="228">
        <f>5000+30000</f>
        <v>35000</v>
      </c>
      <c r="EG92" s="229"/>
      <c r="EH92" s="229"/>
      <c r="EI92" s="229"/>
      <c r="EJ92" s="229"/>
      <c r="EK92" s="229"/>
      <c r="EL92" s="229"/>
      <c r="EM92" s="229"/>
      <c r="EN92" s="229"/>
      <c r="EO92" s="229"/>
      <c r="EP92" s="229"/>
      <c r="EQ92" s="229"/>
      <c r="ER92" s="230"/>
      <c r="ES92" s="174" t="s">
        <v>50</v>
      </c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7"/>
    </row>
    <row r="93" spans="1:161" ht="12" customHeight="1" thickBot="1">
      <c r="A93" s="253" t="s">
        <v>151</v>
      </c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5"/>
      <c r="BX93" s="136" t="s">
        <v>130</v>
      </c>
      <c r="BY93" s="137"/>
      <c r="BZ93" s="137"/>
      <c r="CA93" s="137"/>
      <c r="CB93" s="137"/>
      <c r="CC93" s="137"/>
      <c r="CD93" s="137"/>
      <c r="CE93" s="264"/>
      <c r="CF93" s="173" t="s">
        <v>131</v>
      </c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72"/>
      <c r="CS93" s="173" t="s">
        <v>262</v>
      </c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72"/>
      <c r="DF93" s="228">
        <f>20000</f>
        <v>20000</v>
      </c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30"/>
      <c r="DS93" s="228">
        <f>20000</f>
        <v>20000</v>
      </c>
      <c r="DT93" s="229"/>
      <c r="DU93" s="229"/>
      <c r="DV93" s="229"/>
      <c r="DW93" s="229"/>
      <c r="DX93" s="229"/>
      <c r="DY93" s="229"/>
      <c r="DZ93" s="229"/>
      <c r="EA93" s="229"/>
      <c r="EB93" s="229"/>
      <c r="EC93" s="229"/>
      <c r="ED93" s="229"/>
      <c r="EE93" s="230"/>
      <c r="EF93" s="228">
        <f>20000</f>
        <v>20000</v>
      </c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30"/>
      <c r="ES93" s="174" t="s">
        <v>50</v>
      </c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7"/>
    </row>
    <row r="94" spans="1:161" ht="12.75" customHeight="1" thickBot="1">
      <c r="A94" s="163" t="s">
        <v>153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36" t="s">
        <v>130</v>
      </c>
      <c r="BY94" s="137"/>
      <c r="BZ94" s="137"/>
      <c r="CA94" s="137"/>
      <c r="CB94" s="137"/>
      <c r="CC94" s="137"/>
      <c r="CD94" s="137"/>
      <c r="CE94" s="264"/>
      <c r="CF94" s="173" t="s">
        <v>131</v>
      </c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72"/>
      <c r="CS94" s="173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72"/>
      <c r="DF94" s="275">
        <f>DF96+DF97+DF98+DF100+DF102+DF103+DF104+DF105+DF106+DF107+DF108+DF101+DF99</f>
        <v>996932</v>
      </c>
      <c r="DG94" s="276"/>
      <c r="DH94" s="276"/>
      <c r="DI94" s="276"/>
      <c r="DJ94" s="276"/>
      <c r="DK94" s="276"/>
      <c r="DL94" s="276"/>
      <c r="DM94" s="276"/>
      <c r="DN94" s="276"/>
      <c r="DO94" s="276"/>
      <c r="DP94" s="276"/>
      <c r="DQ94" s="276"/>
      <c r="DR94" s="277"/>
      <c r="DS94" s="275">
        <f>DS96+DS97+DS98+DS100+DS102+DS103+DS104+DS105+DS106+DS107+DS108+DS101+DS99</f>
        <v>996932</v>
      </c>
      <c r="DT94" s="276"/>
      <c r="DU94" s="276"/>
      <c r="DV94" s="276"/>
      <c r="DW94" s="276"/>
      <c r="DX94" s="276"/>
      <c r="DY94" s="276"/>
      <c r="DZ94" s="276"/>
      <c r="EA94" s="276"/>
      <c r="EB94" s="276"/>
      <c r="EC94" s="276"/>
      <c r="ED94" s="276"/>
      <c r="EE94" s="277"/>
      <c r="EF94" s="275">
        <f>EF96+EF97+EF98+EF100+EF102+EF103+EF104+EF105+EF106+EF107+EF108+EF101+EF99</f>
        <v>996932</v>
      </c>
      <c r="EG94" s="276"/>
      <c r="EH94" s="276"/>
      <c r="EI94" s="276"/>
      <c r="EJ94" s="276"/>
      <c r="EK94" s="276"/>
      <c r="EL94" s="276"/>
      <c r="EM94" s="276"/>
      <c r="EN94" s="276"/>
      <c r="EO94" s="276"/>
      <c r="EP94" s="276"/>
      <c r="EQ94" s="276"/>
      <c r="ER94" s="277"/>
      <c r="ES94" s="174" t="s">
        <v>50</v>
      </c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7"/>
    </row>
    <row r="95" spans="1:161" ht="12" customHeight="1">
      <c r="A95" s="278" t="s">
        <v>154</v>
      </c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79"/>
      <c r="BR95" s="279"/>
      <c r="BS95" s="279"/>
      <c r="BT95" s="279"/>
      <c r="BU95" s="279"/>
      <c r="BV95" s="279"/>
      <c r="BW95" s="280"/>
      <c r="BX95" s="115"/>
      <c r="BY95" s="116"/>
      <c r="BZ95" s="116"/>
      <c r="CA95" s="116"/>
      <c r="CB95" s="116"/>
      <c r="CC95" s="116"/>
      <c r="CD95" s="116"/>
      <c r="CE95" s="172"/>
      <c r="CF95" s="173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72"/>
      <c r="CS95" s="173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72"/>
      <c r="DF95" s="228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30"/>
      <c r="DS95" s="228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30"/>
      <c r="EF95" s="228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30"/>
      <c r="ES95" s="174" t="s">
        <v>50</v>
      </c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7"/>
    </row>
    <row r="96" spans="1:161" ht="12.75" customHeight="1" thickBot="1">
      <c r="A96" s="246" t="s">
        <v>155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136" t="s">
        <v>130</v>
      </c>
      <c r="BY96" s="137"/>
      <c r="BZ96" s="137"/>
      <c r="CA96" s="137"/>
      <c r="CB96" s="137"/>
      <c r="CC96" s="137"/>
      <c r="CD96" s="137"/>
      <c r="CE96" s="264"/>
      <c r="CF96" s="173" t="s">
        <v>131</v>
      </c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72"/>
      <c r="CS96" s="173" t="s">
        <v>156</v>
      </c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72"/>
      <c r="DF96" s="228">
        <f>2000</f>
        <v>2000</v>
      </c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30"/>
      <c r="DS96" s="228">
        <f>2000</f>
        <v>2000</v>
      </c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30"/>
      <c r="EF96" s="228">
        <f>2000</f>
        <v>2000</v>
      </c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30"/>
      <c r="ES96" s="174" t="s">
        <v>50</v>
      </c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7"/>
    </row>
    <row r="97" spans="1:161" ht="12.75" hidden="1" customHeight="1">
      <c r="A97" s="246" t="s">
        <v>157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136" t="s">
        <v>130</v>
      </c>
      <c r="BY97" s="137"/>
      <c r="BZ97" s="137"/>
      <c r="CA97" s="137"/>
      <c r="CB97" s="137"/>
      <c r="CC97" s="137"/>
      <c r="CD97" s="137"/>
      <c r="CE97" s="264"/>
      <c r="CF97" s="173" t="s">
        <v>131</v>
      </c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72"/>
      <c r="CS97" s="173" t="s">
        <v>158</v>
      </c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72"/>
      <c r="DF97" s="228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30"/>
      <c r="DS97" s="228"/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30"/>
      <c r="EF97" s="228"/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30"/>
      <c r="ES97" s="174" t="s">
        <v>50</v>
      </c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7"/>
    </row>
    <row r="98" spans="1:161" ht="12.75" customHeight="1" thickBot="1">
      <c r="A98" s="246" t="s">
        <v>157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136" t="s">
        <v>130</v>
      </c>
      <c r="BY98" s="137"/>
      <c r="BZ98" s="137"/>
      <c r="CA98" s="137"/>
      <c r="CB98" s="137"/>
      <c r="CC98" s="137"/>
      <c r="CD98" s="137"/>
      <c r="CE98" s="264"/>
      <c r="CF98" s="173" t="s">
        <v>131</v>
      </c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72"/>
      <c r="CS98" s="173" t="s">
        <v>263</v>
      </c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72"/>
      <c r="DF98" s="228">
        <f>37600+850000</f>
        <v>887600</v>
      </c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30"/>
      <c r="DS98" s="228">
        <f>37600+850000</f>
        <v>887600</v>
      </c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30"/>
      <c r="EF98" s="228">
        <f>37600+850000</f>
        <v>887600</v>
      </c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30"/>
      <c r="ES98" s="174" t="s">
        <v>50</v>
      </c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7"/>
    </row>
    <row r="99" spans="1:161" ht="12.75" hidden="1" customHeight="1" thickBot="1">
      <c r="A99" s="246" t="s">
        <v>157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136" t="s">
        <v>130</v>
      </c>
      <c r="BY99" s="137"/>
      <c r="BZ99" s="137"/>
      <c r="CA99" s="137"/>
      <c r="CB99" s="137"/>
      <c r="CC99" s="137"/>
      <c r="CD99" s="137"/>
      <c r="CE99" s="264"/>
      <c r="CF99" s="173" t="s">
        <v>131</v>
      </c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72"/>
      <c r="CS99" s="173" t="s">
        <v>159</v>
      </c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72"/>
      <c r="DF99" s="228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30"/>
      <c r="DS99" s="228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30"/>
      <c r="EF99" s="228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30"/>
      <c r="ES99" s="174" t="s">
        <v>50</v>
      </c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7"/>
    </row>
    <row r="100" spans="1:161" ht="12.75" customHeight="1" thickBot="1">
      <c r="A100" s="163" t="s">
        <v>160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36" t="s">
        <v>130</v>
      </c>
      <c r="BY100" s="137"/>
      <c r="BZ100" s="137"/>
      <c r="CA100" s="137"/>
      <c r="CB100" s="137"/>
      <c r="CC100" s="137"/>
      <c r="CD100" s="137"/>
      <c r="CE100" s="264"/>
      <c r="CF100" s="173" t="s">
        <v>131</v>
      </c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72"/>
      <c r="CS100" s="173" t="s">
        <v>161</v>
      </c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72"/>
      <c r="DF100" s="228">
        <f>1000</f>
        <v>1000</v>
      </c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30"/>
      <c r="DS100" s="228">
        <f>1000</f>
        <v>1000</v>
      </c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30"/>
      <c r="EF100" s="228">
        <f>1000</f>
        <v>1000</v>
      </c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30"/>
      <c r="ES100" s="174" t="s">
        <v>50</v>
      </c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7"/>
    </row>
    <row r="101" spans="1:161" ht="12.75" hidden="1" customHeight="1" thickBot="1">
      <c r="A101" s="163" t="s">
        <v>160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36" t="s">
        <v>130</v>
      </c>
      <c r="BY101" s="137"/>
      <c r="BZ101" s="137"/>
      <c r="CA101" s="137"/>
      <c r="CB101" s="137"/>
      <c r="CC101" s="137"/>
      <c r="CD101" s="137"/>
      <c r="CE101" s="264"/>
      <c r="CF101" s="173" t="s">
        <v>131</v>
      </c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72"/>
      <c r="CS101" s="173" t="s">
        <v>265</v>
      </c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72"/>
      <c r="DF101" s="228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30"/>
      <c r="DS101" s="228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30"/>
      <c r="EF101" s="228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30"/>
      <c r="ES101" s="174" t="s">
        <v>50</v>
      </c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7"/>
    </row>
    <row r="102" spans="1:161" ht="12" customHeight="1" thickBot="1">
      <c r="A102" s="246" t="s">
        <v>162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136" t="s">
        <v>130</v>
      </c>
      <c r="BY102" s="137"/>
      <c r="BZ102" s="137"/>
      <c r="CA102" s="137"/>
      <c r="CB102" s="137"/>
      <c r="CC102" s="137"/>
      <c r="CD102" s="137"/>
      <c r="CE102" s="264"/>
      <c r="CF102" s="173" t="s">
        <v>131</v>
      </c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72"/>
      <c r="CS102" s="173" t="s">
        <v>163</v>
      </c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72"/>
      <c r="DF102" s="228">
        <f>30000</f>
        <v>30000</v>
      </c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30"/>
      <c r="DS102" s="228">
        <f>3000+30000</f>
        <v>33000</v>
      </c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229"/>
      <c r="ED102" s="229"/>
      <c r="EE102" s="230"/>
      <c r="EF102" s="228">
        <f>3000+30000</f>
        <v>33000</v>
      </c>
      <c r="EG102" s="229"/>
      <c r="EH102" s="229"/>
      <c r="EI102" s="229"/>
      <c r="EJ102" s="229"/>
      <c r="EK102" s="229"/>
      <c r="EL102" s="229"/>
      <c r="EM102" s="229"/>
      <c r="EN102" s="229"/>
      <c r="EO102" s="229"/>
      <c r="EP102" s="229"/>
      <c r="EQ102" s="229"/>
      <c r="ER102" s="230"/>
      <c r="ES102" s="174" t="s">
        <v>50</v>
      </c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7"/>
    </row>
    <row r="103" spans="1:161" ht="11.25" customHeight="1" thickBot="1">
      <c r="A103" s="246" t="s">
        <v>164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W103" s="247"/>
      <c r="BX103" s="136" t="s">
        <v>130</v>
      </c>
      <c r="BY103" s="137"/>
      <c r="BZ103" s="137"/>
      <c r="CA103" s="137"/>
      <c r="CB103" s="137"/>
      <c r="CC103" s="137"/>
      <c r="CD103" s="137"/>
      <c r="CE103" s="264"/>
      <c r="CF103" s="180" t="s">
        <v>131</v>
      </c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2"/>
      <c r="CS103" s="180" t="s">
        <v>165</v>
      </c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2"/>
      <c r="DF103" s="203">
        <f>5000</f>
        <v>5000</v>
      </c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5"/>
      <c r="DS103" s="203">
        <f>5000</f>
        <v>5000</v>
      </c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5"/>
      <c r="EF103" s="203">
        <f>5000</f>
        <v>5000</v>
      </c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5"/>
      <c r="ES103" s="209" t="s">
        <v>50</v>
      </c>
      <c r="ET103" s="210"/>
      <c r="EU103" s="210"/>
      <c r="EV103" s="210"/>
      <c r="EW103" s="210"/>
      <c r="EX103" s="210"/>
      <c r="EY103" s="210"/>
      <c r="EZ103" s="210"/>
      <c r="FA103" s="210"/>
      <c r="FB103" s="210"/>
      <c r="FC103" s="210"/>
      <c r="FD103" s="210"/>
      <c r="FE103" s="211"/>
    </row>
    <row r="104" spans="1:161" ht="11.25" customHeight="1" thickBot="1">
      <c r="A104" s="281" t="s">
        <v>166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  <c r="BV104" s="281"/>
      <c r="BW104" s="253"/>
      <c r="BX104" s="136" t="s">
        <v>130</v>
      </c>
      <c r="BY104" s="137"/>
      <c r="BZ104" s="137"/>
      <c r="CA104" s="137"/>
      <c r="CB104" s="137"/>
      <c r="CC104" s="137"/>
      <c r="CD104" s="137"/>
      <c r="CE104" s="264"/>
      <c r="CF104" s="282" t="s">
        <v>131</v>
      </c>
      <c r="CG104" s="282"/>
      <c r="CH104" s="282"/>
      <c r="CI104" s="282"/>
      <c r="CJ104" s="282"/>
      <c r="CK104" s="282"/>
      <c r="CL104" s="282"/>
      <c r="CM104" s="282"/>
      <c r="CN104" s="282"/>
      <c r="CO104" s="282"/>
      <c r="CP104" s="282"/>
      <c r="CQ104" s="282"/>
      <c r="CR104" s="282"/>
      <c r="CS104" s="282" t="s">
        <v>167</v>
      </c>
      <c r="CT104" s="282"/>
      <c r="CU104" s="282"/>
      <c r="CV104" s="282"/>
      <c r="CW104" s="282"/>
      <c r="CX104" s="282"/>
      <c r="CY104" s="282"/>
      <c r="CZ104" s="282"/>
      <c r="DA104" s="282"/>
      <c r="DB104" s="282"/>
      <c r="DC104" s="282"/>
      <c r="DD104" s="282"/>
      <c r="DE104" s="282"/>
      <c r="DF104" s="283">
        <f>4000+60000</f>
        <v>64000</v>
      </c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>
        <f>1000+60000</f>
        <v>61000</v>
      </c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>
        <f>1000+60000</f>
        <v>61000</v>
      </c>
      <c r="EG104" s="283"/>
      <c r="EH104" s="283"/>
      <c r="EI104" s="283"/>
      <c r="EJ104" s="283"/>
      <c r="EK104" s="283"/>
      <c r="EL104" s="283"/>
      <c r="EM104" s="283"/>
      <c r="EN104" s="283"/>
      <c r="EO104" s="283"/>
      <c r="EP104" s="283"/>
      <c r="EQ104" s="283"/>
      <c r="ER104" s="283"/>
      <c r="ES104" s="284" t="s">
        <v>50</v>
      </c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</row>
    <row r="105" spans="1:161" ht="11.25" customHeight="1" thickBot="1">
      <c r="A105" s="281" t="s">
        <v>166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53"/>
      <c r="BX105" s="136" t="s">
        <v>130</v>
      </c>
      <c r="BY105" s="137"/>
      <c r="BZ105" s="137"/>
      <c r="CA105" s="137"/>
      <c r="CB105" s="137"/>
      <c r="CC105" s="137"/>
      <c r="CD105" s="137"/>
      <c r="CE105" s="264"/>
      <c r="CF105" s="282" t="s">
        <v>131</v>
      </c>
      <c r="CG105" s="282"/>
      <c r="CH105" s="282"/>
      <c r="CI105" s="282"/>
      <c r="CJ105" s="282"/>
      <c r="CK105" s="282"/>
      <c r="CL105" s="282"/>
      <c r="CM105" s="282"/>
      <c r="CN105" s="282"/>
      <c r="CO105" s="282"/>
      <c r="CP105" s="282"/>
      <c r="CQ105" s="282"/>
      <c r="CR105" s="282"/>
      <c r="CS105" s="282" t="s">
        <v>264</v>
      </c>
      <c r="CT105" s="282"/>
      <c r="CU105" s="282"/>
      <c r="CV105" s="282"/>
      <c r="CW105" s="282"/>
      <c r="CX105" s="282"/>
      <c r="CY105" s="282"/>
      <c r="CZ105" s="282"/>
      <c r="DA105" s="282"/>
      <c r="DB105" s="282"/>
      <c r="DC105" s="282"/>
      <c r="DD105" s="282"/>
      <c r="DE105" s="282"/>
      <c r="DF105" s="283">
        <f>6332</f>
        <v>6332</v>
      </c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>
        <f>6332</f>
        <v>6332</v>
      </c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>
        <f>6332</f>
        <v>6332</v>
      </c>
      <c r="EG105" s="283"/>
      <c r="EH105" s="283"/>
      <c r="EI105" s="283"/>
      <c r="EJ105" s="283"/>
      <c r="EK105" s="283"/>
      <c r="EL105" s="283"/>
      <c r="EM105" s="283"/>
      <c r="EN105" s="283"/>
      <c r="EO105" s="283"/>
      <c r="EP105" s="283"/>
      <c r="EQ105" s="283"/>
      <c r="ER105" s="283"/>
      <c r="ES105" s="284" t="s">
        <v>50</v>
      </c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</row>
    <row r="106" spans="1:161" ht="11.25" hidden="1" customHeight="1">
      <c r="A106" s="281" t="s">
        <v>168</v>
      </c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53"/>
      <c r="BX106" s="136" t="s">
        <v>130</v>
      </c>
      <c r="BY106" s="137"/>
      <c r="BZ106" s="137"/>
      <c r="CA106" s="137"/>
      <c r="CB106" s="137"/>
      <c r="CC106" s="137"/>
      <c r="CD106" s="137"/>
      <c r="CE106" s="264"/>
      <c r="CF106" s="282" t="s">
        <v>131</v>
      </c>
      <c r="CG106" s="282"/>
      <c r="CH106" s="282"/>
      <c r="CI106" s="282"/>
      <c r="CJ106" s="282"/>
      <c r="CK106" s="282"/>
      <c r="CL106" s="282"/>
      <c r="CM106" s="282"/>
      <c r="CN106" s="282"/>
      <c r="CO106" s="282"/>
      <c r="CP106" s="282"/>
      <c r="CQ106" s="282"/>
      <c r="CR106" s="282"/>
      <c r="CS106" s="282"/>
      <c r="CT106" s="282"/>
      <c r="CU106" s="282"/>
      <c r="CV106" s="282"/>
      <c r="CW106" s="282"/>
      <c r="CX106" s="282"/>
      <c r="CY106" s="282"/>
      <c r="CZ106" s="282"/>
      <c r="DA106" s="282"/>
      <c r="DB106" s="282"/>
      <c r="DC106" s="282"/>
      <c r="DD106" s="282"/>
      <c r="DE106" s="282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  <c r="EO106" s="283"/>
      <c r="EP106" s="283"/>
      <c r="EQ106" s="283"/>
      <c r="ER106" s="283"/>
      <c r="ES106" s="284" t="s">
        <v>50</v>
      </c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</row>
    <row r="107" spans="1:161" ht="11.25" customHeight="1" thickBot="1">
      <c r="A107" s="281" t="s">
        <v>169</v>
      </c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53"/>
      <c r="BX107" s="136" t="s">
        <v>130</v>
      </c>
      <c r="BY107" s="137"/>
      <c r="BZ107" s="137"/>
      <c r="CA107" s="137"/>
      <c r="CB107" s="137"/>
      <c r="CC107" s="137"/>
      <c r="CD107" s="137"/>
      <c r="CE107" s="264"/>
      <c r="CF107" s="282" t="s">
        <v>131</v>
      </c>
      <c r="CG107" s="282"/>
      <c r="CH107" s="282"/>
      <c r="CI107" s="282"/>
      <c r="CJ107" s="282"/>
      <c r="CK107" s="282"/>
      <c r="CL107" s="282"/>
      <c r="CM107" s="282"/>
      <c r="CN107" s="282"/>
      <c r="CO107" s="282"/>
      <c r="CP107" s="282"/>
      <c r="CQ107" s="282"/>
      <c r="CR107" s="282"/>
      <c r="CS107" s="282" t="s">
        <v>170</v>
      </c>
      <c r="CT107" s="282"/>
      <c r="CU107" s="282"/>
      <c r="CV107" s="282"/>
      <c r="CW107" s="282"/>
      <c r="CX107" s="282"/>
      <c r="CY107" s="282"/>
      <c r="CZ107" s="282"/>
      <c r="DA107" s="282"/>
      <c r="DB107" s="282"/>
      <c r="DC107" s="282"/>
      <c r="DD107" s="282"/>
      <c r="DE107" s="282"/>
      <c r="DF107" s="283">
        <f>1000</f>
        <v>1000</v>
      </c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>
        <f>1000</f>
        <v>1000</v>
      </c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>
        <f>1000</f>
        <v>1000</v>
      </c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4" t="s">
        <v>50</v>
      </c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</row>
    <row r="108" spans="1:161" ht="11.25" hidden="1" customHeight="1" thickBot="1">
      <c r="A108" s="281" t="s">
        <v>169</v>
      </c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53"/>
      <c r="BX108" s="136" t="s">
        <v>130</v>
      </c>
      <c r="BY108" s="137"/>
      <c r="BZ108" s="137"/>
      <c r="CA108" s="137"/>
      <c r="CB108" s="137"/>
      <c r="CC108" s="137"/>
      <c r="CD108" s="137"/>
      <c r="CE108" s="264"/>
      <c r="CF108" s="282" t="s">
        <v>131</v>
      </c>
      <c r="CG108" s="282"/>
      <c r="CH108" s="282"/>
      <c r="CI108" s="282"/>
      <c r="CJ108" s="282"/>
      <c r="CK108" s="282"/>
      <c r="CL108" s="282"/>
      <c r="CM108" s="282"/>
      <c r="CN108" s="282"/>
      <c r="CO108" s="282"/>
      <c r="CP108" s="282"/>
      <c r="CQ108" s="282"/>
      <c r="CR108" s="282"/>
      <c r="CS108" s="282" t="s">
        <v>266</v>
      </c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  <c r="EO108" s="283"/>
      <c r="EP108" s="283"/>
      <c r="EQ108" s="283"/>
      <c r="ER108" s="283"/>
      <c r="ES108" s="284" t="s">
        <v>50</v>
      </c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</row>
    <row r="109" spans="1:161" ht="11.25" customHeight="1" thickBot="1">
      <c r="A109" s="92" t="s">
        <v>171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4"/>
      <c r="BX109" s="95" t="s">
        <v>172</v>
      </c>
      <c r="BY109" s="96"/>
      <c r="BZ109" s="96"/>
      <c r="CA109" s="96"/>
      <c r="CB109" s="96"/>
      <c r="CC109" s="96"/>
      <c r="CD109" s="96"/>
      <c r="CE109" s="97"/>
      <c r="CF109" s="98" t="s">
        <v>173</v>
      </c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100"/>
      <c r="CS109" s="101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7"/>
      <c r="DF109" s="285">
        <f>DF110+DF111+DF112</f>
        <v>597640</v>
      </c>
      <c r="DG109" s="286"/>
      <c r="DH109" s="286"/>
      <c r="DI109" s="286"/>
      <c r="DJ109" s="286"/>
      <c r="DK109" s="286"/>
      <c r="DL109" s="286"/>
      <c r="DM109" s="286"/>
      <c r="DN109" s="286"/>
      <c r="DO109" s="286"/>
      <c r="DP109" s="286"/>
      <c r="DQ109" s="286"/>
      <c r="DR109" s="287"/>
      <c r="DS109" s="285">
        <f>DS110+DS111+DS112</f>
        <v>597640</v>
      </c>
      <c r="DT109" s="286"/>
      <c r="DU109" s="286"/>
      <c r="DV109" s="286"/>
      <c r="DW109" s="286"/>
      <c r="DX109" s="286"/>
      <c r="DY109" s="286"/>
      <c r="DZ109" s="286"/>
      <c r="EA109" s="286"/>
      <c r="EB109" s="286"/>
      <c r="EC109" s="286"/>
      <c r="ED109" s="286"/>
      <c r="EE109" s="287"/>
      <c r="EF109" s="285">
        <f>EF110+EF111+EF112</f>
        <v>597640</v>
      </c>
      <c r="EG109" s="286"/>
      <c r="EH109" s="286"/>
      <c r="EI109" s="286"/>
      <c r="EJ109" s="286"/>
      <c r="EK109" s="286"/>
      <c r="EL109" s="286"/>
      <c r="EM109" s="286"/>
      <c r="EN109" s="286"/>
      <c r="EO109" s="286"/>
      <c r="EP109" s="286"/>
      <c r="EQ109" s="286"/>
      <c r="ER109" s="287"/>
      <c r="ES109" s="105" t="s">
        <v>50</v>
      </c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7"/>
    </row>
    <row r="110" spans="1:161" ht="11.25" customHeight="1" thickBot="1">
      <c r="A110" s="92" t="s">
        <v>174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4"/>
      <c r="BX110" s="95" t="s">
        <v>172</v>
      </c>
      <c r="BY110" s="96"/>
      <c r="BZ110" s="96"/>
      <c r="CA110" s="96"/>
      <c r="CB110" s="96"/>
      <c r="CC110" s="96"/>
      <c r="CD110" s="96"/>
      <c r="CE110" s="97"/>
      <c r="CF110" s="98" t="s">
        <v>173</v>
      </c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100"/>
      <c r="CS110" s="101" t="s">
        <v>175</v>
      </c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7"/>
      <c r="DF110" s="102">
        <f>352950</f>
        <v>352950</v>
      </c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4"/>
      <c r="DS110" s="102">
        <f>352950</f>
        <v>352950</v>
      </c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4"/>
      <c r="EF110" s="102">
        <f>352950</f>
        <v>352950</v>
      </c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4"/>
      <c r="ES110" s="105" t="s">
        <v>50</v>
      </c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7"/>
    </row>
    <row r="111" spans="1:161" ht="11.25" customHeight="1" thickBot="1">
      <c r="A111" s="92" t="s">
        <v>174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4"/>
      <c r="BX111" s="95" t="s">
        <v>172</v>
      </c>
      <c r="BY111" s="96"/>
      <c r="BZ111" s="96"/>
      <c r="CA111" s="96"/>
      <c r="CB111" s="96"/>
      <c r="CC111" s="96"/>
      <c r="CD111" s="96"/>
      <c r="CE111" s="97"/>
      <c r="CF111" s="98" t="s">
        <v>173</v>
      </c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100"/>
      <c r="CS111" s="101" t="s">
        <v>176</v>
      </c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7"/>
      <c r="DF111" s="102">
        <f>244690</f>
        <v>244690</v>
      </c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4"/>
      <c r="DS111" s="102">
        <f>244690</f>
        <v>244690</v>
      </c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4"/>
      <c r="EF111" s="102">
        <f>244690</f>
        <v>244690</v>
      </c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4"/>
      <c r="ES111" s="105" t="s">
        <v>50</v>
      </c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7"/>
    </row>
    <row r="112" spans="1:161" ht="11.25" customHeight="1">
      <c r="A112" s="92" t="s">
        <v>174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4"/>
      <c r="BX112" s="95" t="s">
        <v>172</v>
      </c>
      <c r="BY112" s="96"/>
      <c r="BZ112" s="96"/>
      <c r="CA112" s="96"/>
      <c r="CB112" s="96"/>
      <c r="CC112" s="96"/>
      <c r="CD112" s="96"/>
      <c r="CE112" s="97"/>
      <c r="CF112" s="98" t="s">
        <v>173</v>
      </c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100"/>
      <c r="CS112" s="101" t="s">
        <v>135</v>
      </c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7"/>
      <c r="DF112" s="102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4"/>
      <c r="DS112" s="102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4"/>
      <c r="EF112" s="102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4"/>
      <c r="ES112" s="105" t="s">
        <v>50</v>
      </c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7"/>
    </row>
    <row r="113" ht="14.25" customHeight="1"/>
  </sheetData>
  <mergeCells count="726">
    <mergeCell ref="EL8:FE8"/>
    <mergeCell ref="DW9:DX9"/>
    <mergeCell ref="DY9:EA9"/>
    <mergeCell ref="EB9:EC9"/>
    <mergeCell ref="EE9:ES9"/>
    <mergeCell ref="ET9:EV9"/>
    <mergeCell ref="EW9:EY9"/>
    <mergeCell ref="DW2:FE2"/>
    <mergeCell ref="DW3:FE3"/>
    <mergeCell ref="DW4:FE4"/>
    <mergeCell ref="DW5:FE5"/>
    <mergeCell ref="DW6:FE6"/>
    <mergeCell ref="DW7:EI7"/>
    <mergeCell ref="EL7:FE7"/>
    <mergeCell ref="AY11:DC11"/>
    <mergeCell ref="AY12:BE12"/>
    <mergeCell ref="BF12:BH12"/>
    <mergeCell ref="BI12:CD12"/>
    <mergeCell ref="CE12:CG12"/>
    <mergeCell ref="CH12:CL12"/>
    <mergeCell ref="CM12:CO12"/>
    <mergeCell ref="CP12:CX12"/>
    <mergeCell ref="DW8:EI8"/>
    <mergeCell ref="A15:AA15"/>
    <mergeCell ref="ES15:FE15"/>
    <mergeCell ref="AB16:DP16"/>
    <mergeCell ref="ES16:FE16"/>
    <mergeCell ref="ES17:FE17"/>
    <mergeCell ref="ES18:FE18"/>
    <mergeCell ref="ES12:FE13"/>
    <mergeCell ref="BG14:BJ14"/>
    <mergeCell ref="BK14:BM14"/>
    <mergeCell ref="BN14:BO14"/>
    <mergeCell ref="BQ14:CE14"/>
    <mergeCell ref="CF14:CH14"/>
    <mergeCell ref="CI14:CK14"/>
    <mergeCell ref="ES14:FE14"/>
    <mergeCell ref="K19:DT19"/>
    <mergeCell ref="ES19:FE19"/>
    <mergeCell ref="ES20:FE20"/>
    <mergeCell ref="A22:FE22"/>
    <mergeCell ref="A24:BW26"/>
    <mergeCell ref="BX24:CE26"/>
    <mergeCell ref="CF24:CR26"/>
    <mergeCell ref="CS24:DE26"/>
    <mergeCell ref="DF24:FE24"/>
    <mergeCell ref="DF25:DK25"/>
    <mergeCell ref="EL25:EN25"/>
    <mergeCell ref="EO25:ER25"/>
    <mergeCell ref="ES25:FE26"/>
    <mergeCell ref="DF26:DR26"/>
    <mergeCell ref="DS26:EE26"/>
    <mergeCell ref="EF26:ER26"/>
    <mergeCell ref="DL25:DN25"/>
    <mergeCell ref="DO25:DR25"/>
    <mergeCell ref="DS25:DX25"/>
    <mergeCell ref="DY25:EA25"/>
    <mergeCell ref="EB25:EE25"/>
    <mergeCell ref="EF25:EK25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7:BW27"/>
    <mergeCell ref="BX27:CE27"/>
    <mergeCell ref="CF27:CR27"/>
    <mergeCell ref="CS27:DE27"/>
    <mergeCell ref="DF27:DR27"/>
    <mergeCell ref="DS27:EE27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9:BW29"/>
    <mergeCell ref="BX29:CE29"/>
    <mergeCell ref="CF29:CR29"/>
    <mergeCell ref="CS29:DE29"/>
    <mergeCell ref="DF29:DR29"/>
    <mergeCell ref="DS29:EE29"/>
    <mergeCell ref="EF31:ER32"/>
    <mergeCell ref="ES31:FE32"/>
    <mergeCell ref="A32:BU32"/>
    <mergeCell ref="A33:BW33"/>
    <mergeCell ref="BX33:CE34"/>
    <mergeCell ref="CF33:CR34"/>
    <mergeCell ref="CS33:DE34"/>
    <mergeCell ref="DF33:DR34"/>
    <mergeCell ref="DS33:EE34"/>
    <mergeCell ref="EF33:ER34"/>
    <mergeCell ref="A31:BW31"/>
    <mergeCell ref="BX31:CE32"/>
    <mergeCell ref="CF31:CR32"/>
    <mergeCell ref="CS31:DE32"/>
    <mergeCell ref="DF31:DR32"/>
    <mergeCell ref="DS31:EE32"/>
    <mergeCell ref="ES33:FE34"/>
    <mergeCell ref="A34:BU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6:BW36"/>
    <mergeCell ref="BX36:CE36"/>
    <mergeCell ref="CF36:CR36"/>
    <mergeCell ref="CS36:DE36"/>
    <mergeCell ref="DF36:DR36"/>
    <mergeCell ref="DS36:EE36"/>
    <mergeCell ref="EF38:ER39"/>
    <mergeCell ref="ES38:FE39"/>
    <mergeCell ref="A39:BW39"/>
    <mergeCell ref="A40:BW40"/>
    <mergeCell ref="BX40:CE40"/>
    <mergeCell ref="CF40:CR40"/>
    <mergeCell ref="CS40:DE40"/>
    <mergeCell ref="DF40:DR40"/>
    <mergeCell ref="DS40:EE40"/>
    <mergeCell ref="EF40:ER40"/>
    <mergeCell ref="A38:BW38"/>
    <mergeCell ref="BX38:CE39"/>
    <mergeCell ref="CF38:CR39"/>
    <mergeCell ref="CS38:DE39"/>
    <mergeCell ref="DF38:DR39"/>
    <mergeCell ref="DS38:EE39"/>
    <mergeCell ref="ES40:FE40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EF42:ER42"/>
    <mergeCell ref="ES42:FE42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2:BW42"/>
    <mergeCell ref="BX42:CE42"/>
    <mergeCell ref="CF42:CR42"/>
    <mergeCell ref="CS42:DE42"/>
    <mergeCell ref="DF42:DR42"/>
    <mergeCell ref="DS42:EE42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6:BW46"/>
    <mergeCell ref="BX46:CE46"/>
    <mergeCell ref="CF46:CR46"/>
    <mergeCell ref="CS46:DE46"/>
    <mergeCell ref="DF46:DR46"/>
    <mergeCell ref="DS46:EE46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48:BW48"/>
    <mergeCell ref="BX48:CE48"/>
    <mergeCell ref="CF48:CR48"/>
    <mergeCell ref="CS48:DE48"/>
    <mergeCell ref="DF48:DR48"/>
    <mergeCell ref="DS48:EE48"/>
    <mergeCell ref="EF50:ER50"/>
    <mergeCell ref="ES50:FE50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0:BW50"/>
    <mergeCell ref="BX50:CE50"/>
    <mergeCell ref="CF50:CR50"/>
    <mergeCell ref="CS50:DE50"/>
    <mergeCell ref="DF50:DR50"/>
    <mergeCell ref="DS50:EE50"/>
    <mergeCell ref="EF52:ER52"/>
    <mergeCell ref="ES52:FE52"/>
    <mergeCell ref="A53:BW53"/>
    <mergeCell ref="BX53:CE53"/>
    <mergeCell ref="CF53:CR53"/>
    <mergeCell ref="CS53:DE53"/>
    <mergeCell ref="DF53:DR53"/>
    <mergeCell ref="DS53:EE53"/>
    <mergeCell ref="EF53:ER53"/>
    <mergeCell ref="ES53:FE53"/>
    <mergeCell ref="A52:BW52"/>
    <mergeCell ref="BX52:CE52"/>
    <mergeCell ref="CF52:CR52"/>
    <mergeCell ref="CS52:DE52"/>
    <mergeCell ref="DF52:DR52"/>
    <mergeCell ref="DS52:EE52"/>
    <mergeCell ref="EF54:ER54"/>
    <mergeCell ref="ES54:FE54"/>
    <mergeCell ref="A55:BW55"/>
    <mergeCell ref="BX55:CE55"/>
    <mergeCell ref="CF55:CR55"/>
    <mergeCell ref="CS55:DE55"/>
    <mergeCell ref="DF55:DR55"/>
    <mergeCell ref="DS55:EE55"/>
    <mergeCell ref="EF55:ER55"/>
    <mergeCell ref="ES55:FE55"/>
    <mergeCell ref="A54:BW54"/>
    <mergeCell ref="BX54:CE54"/>
    <mergeCell ref="CF54:CR54"/>
    <mergeCell ref="CS54:DE54"/>
    <mergeCell ref="DF54:DR54"/>
    <mergeCell ref="DS54:EE54"/>
    <mergeCell ref="EF56:ER56"/>
    <mergeCell ref="ES56:FE56"/>
    <mergeCell ref="A57:BW57"/>
    <mergeCell ref="BX57:CE57"/>
    <mergeCell ref="CF57:CR57"/>
    <mergeCell ref="CS57:DE57"/>
    <mergeCell ref="DF57:DR57"/>
    <mergeCell ref="DS57:EE57"/>
    <mergeCell ref="EF57:ER57"/>
    <mergeCell ref="ES57:FE57"/>
    <mergeCell ref="A56:BW56"/>
    <mergeCell ref="BX56:CE56"/>
    <mergeCell ref="CF56:CR56"/>
    <mergeCell ref="CS56:DE56"/>
    <mergeCell ref="DF56:DR56"/>
    <mergeCell ref="DS56:EE56"/>
    <mergeCell ref="EF58:ER58"/>
    <mergeCell ref="ES58:FE58"/>
    <mergeCell ref="A59:BW59"/>
    <mergeCell ref="BX59:CE59"/>
    <mergeCell ref="CF59:CR59"/>
    <mergeCell ref="CS59:DE59"/>
    <mergeCell ref="DF59:DR59"/>
    <mergeCell ref="DS59:EE59"/>
    <mergeCell ref="EF59:ER59"/>
    <mergeCell ref="ES59:FE59"/>
    <mergeCell ref="A58:BW58"/>
    <mergeCell ref="BX58:CE58"/>
    <mergeCell ref="CF58:CR58"/>
    <mergeCell ref="CS58:DE58"/>
    <mergeCell ref="DF58:DR58"/>
    <mergeCell ref="DS58:EE58"/>
    <mergeCell ref="EF60:ER60"/>
    <mergeCell ref="ES60:FE60"/>
    <mergeCell ref="A61:BU61"/>
    <mergeCell ref="BX61:CB61"/>
    <mergeCell ref="CF61:CR61"/>
    <mergeCell ref="CS61:DE61"/>
    <mergeCell ref="DF61:DR61"/>
    <mergeCell ref="DS61:EE61"/>
    <mergeCell ref="EF61:ER61"/>
    <mergeCell ref="ES61:FE61"/>
    <mergeCell ref="A60:BW60"/>
    <mergeCell ref="BX60:CE60"/>
    <mergeCell ref="CF60:CR60"/>
    <mergeCell ref="CS60:DE60"/>
    <mergeCell ref="DF60:DR60"/>
    <mergeCell ref="DS60:EE60"/>
    <mergeCell ref="EF62:ER62"/>
    <mergeCell ref="ES62:FE62"/>
    <mergeCell ref="A63:BW63"/>
    <mergeCell ref="BX63:CE63"/>
    <mergeCell ref="CF63:CR63"/>
    <mergeCell ref="CS63:DE63"/>
    <mergeCell ref="DF63:DR63"/>
    <mergeCell ref="DS63:EE63"/>
    <mergeCell ref="EF63:ER63"/>
    <mergeCell ref="ES63:FE63"/>
    <mergeCell ref="A62:BW62"/>
    <mergeCell ref="BX62:CE62"/>
    <mergeCell ref="CF62:CR62"/>
    <mergeCell ref="CS62:DE62"/>
    <mergeCell ref="DF62:DR62"/>
    <mergeCell ref="DS62:EE62"/>
    <mergeCell ref="EF64:ER64"/>
    <mergeCell ref="ES64:FE64"/>
    <mergeCell ref="A65:BW65"/>
    <mergeCell ref="BX65:CE65"/>
    <mergeCell ref="CF65:CR65"/>
    <mergeCell ref="CS65:DE65"/>
    <mergeCell ref="DF65:DR65"/>
    <mergeCell ref="DS65:EE65"/>
    <mergeCell ref="EF65:ER65"/>
    <mergeCell ref="ES65:FE65"/>
    <mergeCell ref="A64:BW64"/>
    <mergeCell ref="BX64:CE64"/>
    <mergeCell ref="CF64:CR64"/>
    <mergeCell ref="CS64:DE64"/>
    <mergeCell ref="DF64:DR64"/>
    <mergeCell ref="DS64:EE64"/>
    <mergeCell ref="EF66:ER66"/>
    <mergeCell ref="ES66:FE66"/>
    <mergeCell ref="A67:BW67"/>
    <mergeCell ref="BX67:CE67"/>
    <mergeCell ref="CF67:CR67"/>
    <mergeCell ref="CS67:DE67"/>
    <mergeCell ref="DF67:DR67"/>
    <mergeCell ref="DS67:EE67"/>
    <mergeCell ref="EF67:ER67"/>
    <mergeCell ref="ES67:FE67"/>
    <mergeCell ref="A66:BW66"/>
    <mergeCell ref="BX66:CE66"/>
    <mergeCell ref="CF66:CR66"/>
    <mergeCell ref="CS66:DE66"/>
    <mergeCell ref="DF66:DR66"/>
    <mergeCell ref="DS66:EE66"/>
    <mergeCell ref="EF68:ER68"/>
    <mergeCell ref="ES68:FE68"/>
    <mergeCell ref="A69:BW69"/>
    <mergeCell ref="BX69:CE69"/>
    <mergeCell ref="CF69:CR69"/>
    <mergeCell ref="CS69:DE69"/>
    <mergeCell ref="DF69:DR69"/>
    <mergeCell ref="DS69:EE69"/>
    <mergeCell ref="EF69:ER69"/>
    <mergeCell ref="ES69:FE69"/>
    <mergeCell ref="A68:BW68"/>
    <mergeCell ref="BX68:CE68"/>
    <mergeCell ref="CF68:CR68"/>
    <mergeCell ref="CS68:DE68"/>
    <mergeCell ref="DF68:DR68"/>
    <mergeCell ref="DS68:EE68"/>
    <mergeCell ref="EF70:ER70"/>
    <mergeCell ref="ES70:FE70"/>
    <mergeCell ref="A71:BW71"/>
    <mergeCell ref="BX71:CE71"/>
    <mergeCell ref="CF71:CR71"/>
    <mergeCell ref="CS71:DE71"/>
    <mergeCell ref="DF71:DR71"/>
    <mergeCell ref="DS71:EE71"/>
    <mergeCell ref="EF71:ER71"/>
    <mergeCell ref="ES71:FE71"/>
    <mergeCell ref="A70:BW70"/>
    <mergeCell ref="BX70:CE70"/>
    <mergeCell ref="CF70:CR70"/>
    <mergeCell ref="CS70:DE70"/>
    <mergeCell ref="DF70:DR70"/>
    <mergeCell ref="DS70:EE70"/>
    <mergeCell ref="EF72:ER72"/>
    <mergeCell ref="ES72:FE72"/>
    <mergeCell ref="A73:BW73"/>
    <mergeCell ref="BX73:CE73"/>
    <mergeCell ref="CF73:CR73"/>
    <mergeCell ref="CS73:DE73"/>
    <mergeCell ref="DF73:DR73"/>
    <mergeCell ref="DS73:EE73"/>
    <mergeCell ref="EF73:ER73"/>
    <mergeCell ref="ES73:FE73"/>
    <mergeCell ref="A72:BW72"/>
    <mergeCell ref="BX72:CE72"/>
    <mergeCell ref="CF72:CR72"/>
    <mergeCell ref="CS72:DE72"/>
    <mergeCell ref="DF72:DR72"/>
    <mergeCell ref="DS72:EE72"/>
    <mergeCell ref="EF74:ER74"/>
    <mergeCell ref="ES74:FE74"/>
    <mergeCell ref="A75:BW75"/>
    <mergeCell ref="BX75:CE75"/>
    <mergeCell ref="CF75:CR75"/>
    <mergeCell ref="CS75:DE75"/>
    <mergeCell ref="DF75:DR75"/>
    <mergeCell ref="DS75:EE75"/>
    <mergeCell ref="EF75:ER75"/>
    <mergeCell ref="ES75:FE75"/>
    <mergeCell ref="A74:BW74"/>
    <mergeCell ref="BX74:CE74"/>
    <mergeCell ref="CF74:CR74"/>
    <mergeCell ref="CS74:DE74"/>
    <mergeCell ref="DF74:DR74"/>
    <mergeCell ref="DS74:EE74"/>
    <mergeCell ref="EF76:ER76"/>
    <mergeCell ref="ES76:FE76"/>
    <mergeCell ref="A77:BW77"/>
    <mergeCell ref="BX77:CE77"/>
    <mergeCell ref="CF77:CR77"/>
    <mergeCell ref="CS77:DE77"/>
    <mergeCell ref="DF77:DR77"/>
    <mergeCell ref="DS77:EE77"/>
    <mergeCell ref="EF77:ER77"/>
    <mergeCell ref="ES77:FE77"/>
    <mergeCell ref="A76:BW76"/>
    <mergeCell ref="BX76:CE76"/>
    <mergeCell ref="CF76:CR76"/>
    <mergeCell ref="CS76:DE76"/>
    <mergeCell ref="DF76:DR76"/>
    <mergeCell ref="DS76:EE76"/>
    <mergeCell ref="EF78:ER78"/>
    <mergeCell ref="ES78:FE78"/>
    <mergeCell ref="A79:BW79"/>
    <mergeCell ref="BX79:CE79"/>
    <mergeCell ref="CF79:CR79"/>
    <mergeCell ref="CS79:DE79"/>
    <mergeCell ref="DF79:DR79"/>
    <mergeCell ref="DS79:EE79"/>
    <mergeCell ref="EF79:ER79"/>
    <mergeCell ref="ES79:FE79"/>
    <mergeCell ref="A78:BW78"/>
    <mergeCell ref="BX78:CE78"/>
    <mergeCell ref="CF78:CR78"/>
    <mergeCell ref="CS78:DE78"/>
    <mergeCell ref="DF78:DR78"/>
    <mergeCell ref="DS78:EE78"/>
    <mergeCell ref="EF80:ER80"/>
    <mergeCell ref="ES80:FE80"/>
    <mergeCell ref="A81:BW81"/>
    <mergeCell ref="BX81:CE81"/>
    <mergeCell ref="CF81:CR81"/>
    <mergeCell ref="CS81:DE81"/>
    <mergeCell ref="DF81:DR81"/>
    <mergeCell ref="DS81:EE81"/>
    <mergeCell ref="EF81:ER81"/>
    <mergeCell ref="ES81:FE81"/>
    <mergeCell ref="A80:BW80"/>
    <mergeCell ref="BX80:CE80"/>
    <mergeCell ref="CF80:CR80"/>
    <mergeCell ref="CS80:DE80"/>
    <mergeCell ref="DF80:DR80"/>
    <mergeCell ref="DS80:EE80"/>
    <mergeCell ref="EF82:ER82"/>
    <mergeCell ref="ES82:FE82"/>
    <mergeCell ref="A83:BW83"/>
    <mergeCell ref="BX83:CE83"/>
    <mergeCell ref="CF83:CR83"/>
    <mergeCell ref="CS83:DE83"/>
    <mergeCell ref="DF83:DR83"/>
    <mergeCell ref="DS83:EE83"/>
    <mergeCell ref="EF83:ER83"/>
    <mergeCell ref="ES83:FE83"/>
    <mergeCell ref="A82:BW82"/>
    <mergeCell ref="BX82:CE82"/>
    <mergeCell ref="CF82:CR82"/>
    <mergeCell ref="CS82:DE82"/>
    <mergeCell ref="DF82:DR82"/>
    <mergeCell ref="DS82:EE82"/>
    <mergeCell ref="EF84:ER84"/>
    <mergeCell ref="ES84:FE84"/>
    <mergeCell ref="A85:BW85"/>
    <mergeCell ref="BX85:CE85"/>
    <mergeCell ref="CF85:CR85"/>
    <mergeCell ref="CS85:DE85"/>
    <mergeCell ref="DF85:DR85"/>
    <mergeCell ref="DS85:EE85"/>
    <mergeCell ref="EF85:ER85"/>
    <mergeCell ref="ES85:FE85"/>
    <mergeCell ref="A84:BW84"/>
    <mergeCell ref="BX84:CE84"/>
    <mergeCell ref="CF84:CR84"/>
    <mergeCell ref="CS84:DE84"/>
    <mergeCell ref="DF84:DR84"/>
    <mergeCell ref="DS84:EE84"/>
    <mergeCell ref="EF86:ER86"/>
    <mergeCell ref="ES86:FE86"/>
    <mergeCell ref="A87:BW87"/>
    <mergeCell ref="BX87:CE87"/>
    <mergeCell ref="CF87:CR87"/>
    <mergeCell ref="CS87:DE87"/>
    <mergeCell ref="DF87:DR87"/>
    <mergeCell ref="DS87:EE87"/>
    <mergeCell ref="EF87:ER87"/>
    <mergeCell ref="ES87:FE87"/>
    <mergeCell ref="A86:BW86"/>
    <mergeCell ref="BX86:CE86"/>
    <mergeCell ref="CF86:CR86"/>
    <mergeCell ref="CS86:DE86"/>
    <mergeCell ref="DF86:DR86"/>
    <mergeCell ref="DS86:EE86"/>
    <mergeCell ref="EF88:ER88"/>
    <mergeCell ref="ES88:FE88"/>
    <mergeCell ref="A89:BW89"/>
    <mergeCell ref="BX89:CE89"/>
    <mergeCell ref="CF89:CR89"/>
    <mergeCell ref="CS89:DE89"/>
    <mergeCell ref="DF89:DR89"/>
    <mergeCell ref="DS89:EE89"/>
    <mergeCell ref="EF89:ER89"/>
    <mergeCell ref="ES89:FE89"/>
    <mergeCell ref="A88:BW88"/>
    <mergeCell ref="BX88:CE88"/>
    <mergeCell ref="CF88:CR88"/>
    <mergeCell ref="CS88:DE88"/>
    <mergeCell ref="DF88:DR88"/>
    <mergeCell ref="DS88:EE88"/>
    <mergeCell ref="EF90:ER90"/>
    <mergeCell ref="ES90:FE90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A90:BW90"/>
    <mergeCell ref="BX90:CE90"/>
    <mergeCell ref="CF90:CR90"/>
    <mergeCell ref="CS90:DE90"/>
    <mergeCell ref="DF90:DR90"/>
    <mergeCell ref="DS90:EE90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EF96:ER96"/>
    <mergeCell ref="ES96:FE96"/>
    <mergeCell ref="A97:BW97"/>
    <mergeCell ref="BX97:CE97"/>
    <mergeCell ref="CF97:CR97"/>
    <mergeCell ref="CS97:DE97"/>
    <mergeCell ref="DF97:DR97"/>
    <mergeCell ref="DS97:EE97"/>
    <mergeCell ref="EF97:ER97"/>
    <mergeCell ref="ES97:FE97"/>
    <mergeCell ref="A96:BW96"/>
    <mergeCell ref="BX96:CE96"/>
    <mergeCell ref="CF96:CR96"/>
    <mergeCell ref="CS96:DE96"/>
    <mergeCell ref="DF96:DR96"/>
    <mergeCell ref="DS96:EE96"/>
    <mergeCell ref="EF98:ER98"/>
    <mergeCell ref="ES98:FE98"/>
    <mergeCell ref="A99:BW99"/>
    <mergeCell ref="BX99:CE99"/>
    <mergeCell ref="CF99:CR99"/>
    <mergeCell ref="CS99:DE99"/>
    <mergeCell ref="DF99:DR99"/>
    <mergeCell ref="DS99:EE99"/>
    <mergeCell ref="EF99:ER99"/>
    <mergeCell ref="ES99:FE99"/>
    <mergeCell ref="A98:BW98"/>
    <mergeCell ref="BX98:CE98"/>
    <mergeCell ref="CF98:CR98"/>
    <mergeCell ref="CS98:DE98"/>
    <mergeCell ref="DF98:DR98"/>
    <mergeCell ref="DS98:EE98"/>
    <mergeCell ref="EF100:ER100"/>
    <mergeCell ref="ES100:FE100"/>
    <mergeCell ref="A101:BW101"/>
    <mergeCell ref="BX101:CE101"/>
    <mergeCell ref="CF101:CR101"/>
    <mergeCell ref="CS101:DE101"/>
    <mergeCell ref="DF101:DR101"/>
    <mergeCell ref="DS101:EE101"/>
    <mergeCell ref="EF101:ER101"/>
    <mergeCell ref="ES101:FE101"/>
    <mergeCell ref="A100:BW100"/>
    <mergeCell ref="BX100:CE100"/>
    <mergeCell ref="CF100:CR100"/>
    <mergeCell ref="CS100:DE100"/>
    <mergeCell ref="DF100:DR100"/>
    <mergeCell ref="DS100:EE100"/>
    <mergeCell ref="EF102:ER102"/>
    <mergeCell ref="ES102:FE102"/>
    <mergeCell ref="A103:BW103"/>
    <mergeCell ref="BX103:CE103"/>
    <mergeCell ref="CF103:CR103"/>
    <mergeCell ref="CS103:DE103"/>
    <mergeCell ref="DF103:DR103"/>
    <mergeCell ref="DS103:EE103"/>
    <mergeCell ref="EF103:ER103"/>
    <mergeCell ref="ES103:FE103"/>
    <mergeCell ref="A102:BW102"/>
    <mergeCell ref="BX102:CE102"/>
    <mergeCell ref="CF102:CR102"/>
    <mergeCell ref="CS102:DE102"/>
    <mergeCell ref="DF102:DR102"/>
    <mergeCell ref="DS102:EE102"/>
    <mergeCell ref="EF104:ER104"/>
    <mergeCell ref="ES104:FE104"/>
    <mergeCell ref="A105:BW105"/>
    <mergeCell ref="BX105:CE105"/>
    <mergeCell ref="CF105:CR105"/>
    <mergeCell ref="CS105:DE105"/>
    <mergeCell ref="DF105:DR105"/>
    <mergeCell ref="DS105:EE105"/>
    <mergeCell ref="EF105:ER105"/>
    <mergeCell ref="ES105:FE105"/>
    <mergeCell ref="A104:BW104"/>
    <mergeCell ref="BX104:CE104"/>
    <mergeCell ref="CF104:CR104"/>
    <mergeCell ref="CS104:DE104"/>
    <mergeCell ref="DF104:DR104"/>
    <mergeCell ref="DS104:EE104"/>
    <mergeCell ref="EF106:ER106"/>
    <mergeCell ref="ES106:FE106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A106:BW106"/>
    <mergeCell ref="BX106:CE106"/>
    <mergeCell ref="CF106:CR106"/>
    <mergeCell ref="CS106:DE106"/>
    <mergeCell ref="DF106:DR106"/>
    <mergeCell ref="DS106:EE106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EF112:ER112"/>
    <mergeCell ref="ES112:FE112"/>
    <mergeCell ref="A112:BW112"/>
    <mergeCell ref="BX112:CE112"/>
    <mergeCell ref="CF112:CR112"/>
    <mergeCell ref="CS112:DE112"/>
    <mergeCell ref="DF112:DR112"/>
    <mergeCell ref="DS112:EE112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  <mergeCell ref="DS110:EE110"/>
  </mergeCells>
  <pageMargins left="0.59055118110236227" right="0.51181102362204722" top="0.78740157480314965" bottom="0.31496062992125984" header="0.19685039370078741" footer="0.19685039370078741"/>
  <pageSetup paperSize="9" scale="98" orientation="landscape" r:id="rId1"/>
  <headerFooter alignWithMargins="0"/>
  <rowBreaks count="2" manualBreakCount="2">
    <brk id="40" max="160" man="1"/>
    <brk id="75" max="16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FG47"/>
  <sheetViews>
    <sheetView view="pageBreakPreview" topLeftCell="A7" zoomScale="110" zoomScaleSheetLayoutView="100" workbookViewId="0">
      <selection activeCell="AI37" sqref="AI37"/>
    </sheetView>
  </sheetViews>
  <sheetFormatPr defaultColWidth="0.85546875" defaultRowHeight="11.25"/>
  <cols>
    <col min="1" max="2" width="0.85546875" style="23" customWidth="1"/>
    <col min="3" max="60" width="0.85546875" style="23"/>
    <col min="61" max="61" width="0.85546875" style="23" customWidth="1"/>
    <col min="62" max="64" width="0.85546875" style="23"/>
    <col min="65" max="65" width="0.85546875" style="23" customWidth="1"/>
    <col min="66" max="75" width="0.85546875" style="23"/>
    <col min="76" max="77" width="0.85546875" style="23" customWidth="1"/>
    <col min="78" max="105" width="0.85546875" style="23"/>
    <col min="106" max="106" width="0.85546875" style="23" customWidth="1"/>
    <col min="107" max="109" width="0.85546875" style="23" hidden="1" customWidth="1"/>
    <col min="110" max="110" width="8.85546875" style="23" customWidth="1"/>
    <col min="111" max="111" width="9" style="23" customWidth="1"/>
    <col min="112" max="16384" width="0.85546875" style="23"/>
  </cols>
  <sheetData>
    <row r="1" spans="1:163" s="9" customFormat="1" ht="13.5" customHeight="1">
      <c r="B1" s="144" t="s">
        <v>177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</row>
    <row r="2" spans="1:163" hidden="1"/>
    <row r="3" spans="1:163" ht="11.25" customHeight="1">
      <c r="A3" s="148" t="s">
        <v>178</v>
      </c>
      <c r="B3" s="149"/>
      <c r="C3" s="149"/>
      <c r="D3" s="149"/>
      <c r="E3" s="149"/>
      <c r="F3" s="149"/>
      <c r="G3" s="149"/>
      <c r="H3" s="150"/>
      <c r="I3" s="130" t="s">
        <v>30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1"/>
      <c r="CN3" s="148" t="s">
        <v>179</v>
      </c>
      <c r="CO3" s="149"/>
      <c r="CP3" s="149"/>
      <c r="CQ3" s="149"/>
      <c r="CR3" s="149"/>
      <c r="CS3" s="149"/>
      <c r="CT3" s="149"/>
      <c r="CU3" s="150"/>
      <c r="CV3" s="148" t="s">
        <v>180</v>
      </c>
      <c r="CW3" s="149"/>
      <c r="CX3" s="149"/>
      <c r="CY3" s="149"/>
      <c r="CZ3" s="149"/>
      <c r="DA3" s="149"/>
      <c r="DB3" s="149"/>
      <c r="DC3" s="149"/>
      <c r="DD3" s="149"/>
      <c r="DE3" s="150"/>
      <c r="DF3" s="288" t="s">
        <v>181</v>
      </c>
      <c r="DG3" s="288" t="s">
        <v>182</v>
      </c>
      <c r="DH3" s="157" t="s">
        <v>34</v>
      </c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9"/>
    </row>
    <row r="4" spans="1:163" ht="11.25" customHeight="1">
      <c r="A4" s="151"/>
      <c r="B4" s="152"/>
      <c r="C4" s="152"/>
      <c r="D4" s="152"/>
      <c r="E4" s="152"/>
      <c r="F4" s="152"/>
      <c r="G4" s="152"/>
      <c r="H4" s="15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4"/>
      <c r="CN4" s="151"/>
      <c r="CO4" s="152"/>
      <c r="CP4" s="152"/>
      <c r="CQ4" s="152"/>
      <c r="CR4" s="152"/>
      <c r="CS4" s="152"/>
      <c r="CT4" s="152"/>
      <c r="CU4" s="153"/>
      <c r="CV4" s="151"/>
      <c r="CW4" s="152"/>
      <c r="CX4" s="152"/>
      <c r="CY4" s="152"/>
      <c r="CZ4" s="152"/>
      <c r="DA4" s="152"/>
      <c r="DB4" s="152"/>
      <c r="DC4" s="152"/>
      <c r="DD4" s="152"/>
      <c r="DE4" s="153"/>
      <c r="DF4" s="289"/>
      <c r="DG4" s="289"/>
      <c r="DH4" s="123" t="s">
        <v>35</v>
      </c>
      <c r="DI4" s="124"/>
      <c r="DJ4" s="124"/>
      <c r="DK4" s="124"/>
      <c r="DL4" s="124"/>
      <c r="DM4" s="124"/>
      <c r="DN4" s="125" t="s">
        <v>5</v>
      </c>
      <c r="DO4" s="125"/>
      <c r="DP4" s="125"/>
      <c r="DQ4" s="139" t="s">
        <v>6</v>
      </c>
      <c r="DR4" s="139"/>
      <c r="DS4" s="139"/>
      <c r="DT4" s="140"/>
      <c r="DU4" s="123" t="s">
        <v>35</v>
      </c>
      <c r="DV4" s="124"/>
      <c r="DW4" s="124"/>
      <c r="DX4" s="124"/>
      <c r="DY4" s="124"/>
      <c r="DZ4" s="124"/>
      <c r="EA4" s="125" t="s">
        <v>9</v>
      </c>
      <c r="EB4" s="125"/>
      <c r="EC4" s="125"/>
      <c r="ED4" s="139" t="s">
        <v>6</v>
      </c>
      <c r="EE4" s="139"/>
      <c r="EF4" s="139"/>
      <c r="EG4" s="140"/>
      <c r="EH4" s="123" t="s">
        <v>35</v>
      </c>
      <c r="EI4" s="124"/>
      <c r="EJ4" s="124"/>
      <c r="EK4" s="124"/>
      <c r="EL4" s="124"/>
      <c r="EM4" s="124"/>
      <c r="EN4" s="125" t="s">
        <v>11</v>
      </c>
      <c r="EO4" s="125"/>
      <c r="EP4" s="125"/>
      <c r="EQ4" s="139" t="s">
        <v>6</v>
      </c>
      <c r="ER4" s="139"/>
      <c r="ES4" s="139"/>
      <c r="ET4" s="140"/>
      <c r="EU4" s="148" t="s">
        <v>36</v>
      </c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50"/>
    </row>
    <row r="5" spans="1:163" ht="35.25" customHeight="1">
      <c r="A5" s="154"/>
      <c r="B5" s="155"/>
      <c r="C5" s="155"/>
      <c r="D5" s="155"/>
      <c r="E5" s="155"/>
      <c r="F5" s="155"/>
      <c r="G5" s="155"/>
      <c r="H5" s="15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7"/>
      <c r="CN5" s="154"/>
      <c r="CO5" s="155"/>
      <c r="CP5" s="155"/>
      <c r="CQ5" s="155"/>
      <c r="CR5" s="155"/>
      <c r="CS5" s="155"/>
      <c r="CT5" s="155"/>
      <c r="CU5" s="156"/>
      <c r="CV5" s="154"/>
      <c r="CW5" s="155"/>
      <c r="CX5" s="155"/>
      <c r="CY5" s="155"/>
      <c r="CZ5" s="155"/>
      <c r="DA5" s="155"/>
      <c r="DB5" s="155"/>
      <c r="DC5" s="155"/>
      <c r="DD5" s="155"/>
      <c r="DE5" s="156"/>
      <c r="DF5" s="290"/>
      <c r="DG5" s="290"/>
      <c r="DH5" s="160" t="s">
        <v>183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2"/>
      <c r="DU5" s="160" t="s">
        <v>184</v>
      </c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2"/>
      <c r="EH5" s="160" t="s">
        <v>185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2"/>
      <c r="EU5" s="154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6"/>
    </row>
    <row r="6" spans="1:163" ht="12" thickBot="1">
      <c r="A6" s="166" t="s">
        <v>40</v>
      </c>
      <c r="B6" s="167"/>
      <c r="C6" s="167"/>
      <c r="D6" s="167"/>
      <c r="E6" s="167"/>
      <c r="F6" s="167"/>
      <c r="G6" s="167"/>
      <c r="H6" s="168"/>
      <c r="I6" s="167" t="s">
        <v>41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8"/>
      <c r="CN6" s="169" t="s">
        <v>42</v>
      </c>
      <c r="CO6" s="170"/>
      <c r="CP6" s="170"/>
      <c r="CQ6" s="170"/>
      <c r="CR6" s="170"/>
      <c r="CS6" s="170"/>
      <c r="CT6" s="170"/>
      <c r="CU6" s="171"/>
      <c r="CV6" s="169" t="s">
        <v>43</v>
      </c>
      <c r="CW6" s="170"/>
      <c r="CX6" s="170"/>
      <c r="CY6" s="170"/>
      <c r="CZ6" s="170"/>
      <c r="DA6" s="170"/>
      <c r="DB6" s="170"/>
      <c r="DC6" s="170"/>
      <c r="DD6" s="170"/>
      <c r="DE6" s="171"/>
      <c r="DF6" s="26" t="s">
        <v>186</v>
      </c>
      <c r="DG6" s="26" t="s">
        <v>187</v>
      </c>
      <c r="DH6" s="141" t="s">
        <v>44</v>
      </c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3"/>
      <c r="DU6" s="141" t="s">
        <v>45</v>
      </c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3"/>
      <c r="EH6" s="141" t="s">
        <v>46</v>
      </c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3"/>
      <c r="EU6" s="141" t="s">
        <v>47</v>
      </c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3"/>
    </row>
    <row r="7" spans="1:163" ht="12.75" customHeight="1">
      <c r="A7" s="219">
        <v>1</v>
      </c>
      <c r="B7" s="217"/>
      <c r="C7" s="217"/>
      <c r="D7" s="217"/>
      <c r="E7" s="217"/>
      <c r="F7" s="217"/>
      <c r="G7" s="217"/>
      <c r="H7" s="218"/>
      <c r="I7" s="214" t="s">
        <v>188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91" t="s">
        <v>189</v>
      </c>
      <c r="CO7" s="292"/>
      <c r="CP7" s="292"/>
      <c r="CQ7" s="292"/>
      <c r="CR7" s="292"/>
      <c r="CS7" s="292"/>
      <c r="CT7" s="292"/>
      <c r="CU7" s="293"/>
      <c r="CV7" s="101" t="s">
        <v>50</v>
      </c>
      <c r="CW7" s="96"/>
      <c r="CX7" s="96"/>
      <c r="CY7" s="96"/>
      <c r="CZ7" s="96"/>
      <c r="DA7" s="96"/>
      <c r="DB7" s="96"/>
      <c r="DC7" s="96"/>
      <c r="DD7" s="96"/>
      <c r="DE7" s="97"/>
      <c r="DF7" s="29" t="s">
        <v>190</v>
      </c>
      <c r="DG7" s="29"/>
      <c r="DH7" s="285">
        <f>DH10+DH13</f>
        <v>1944591.37</v>
      </c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7"/>
      <c r="DU7" s="285">
        <f>DU10+DU13</f>
        <v>1944591.37</v>
      </c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7"/>
      <c r="EH7" s="285">
        <f>EH10+EH13</f>
        <v>1944591.37</v>
      </c>
      <c r="EI7" s="286"/>
      <c r="EJ7" s="286"/>
      <c r="EK7" s="286"/>
      <c r="EL7" s="286"/>
      <c r="EM7" s="286"/>
      <c r="EN7" s="286"/>
      <c r="EO7" s="286"/>
      <c r="EP7" s="286"/>
      <c r="EQ7" s="286"/>
      <c r="ER7" s="286"/>
      <c r="ES7" s="286"/>
      <c r="ET7" s="287"/>
      <c r="EU7" s="105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7"/>
    </row>
    <row r="8" spans="1:163" ht="48.75" customHeight="1">
      <c r="A8" s="173" t="s">
        <v>191</v>
      </c>
      <c r="B8" s="116"/>
      <c r="C8" s="116"/>
      <c r="D8" s="116"/>
      <c r="E8" s="116"/>
      <c r="F8" s="116"/>
      <c r="G8" s="116"/>
      <c r="H8" s="172"/>
      <c r="I8" s="259" t="s">
        <v>192</v>
      </c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115" t="s">
        <v>193</v>
      </c>
      <c r="CO8" s="116"/>
      <c r="CP8" s="116"/>
      <c r="CQ8" s="116"/>
      <c r="CR8" s="116"/>
      <c r="CS8" s="116"/>
      <c r="CT8" s="116"/>
      <c r="CU8" s="172"/>
      <c r="CV8" s="173" t="s">
        <v>50</v>
      </c>
      <c r="CW8" s="116"/>
      <c r="CX8" s="116"/>
      <c r="CY8" s="116"/>
      <c r="CZ8" s="116"/>
      <c r="DA8" s="116"/>
      <c r="DB8" s="116"/>
      <c r="DC8" s="116"/>
      <c r="DD8" s="116"/>
      <c r="DE8" s="172"/>
      <c r="DF8" s="29"/>
      <c r="DG8" s="29"/>
      <c r="DH8" s="228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30"/>
      <c r="DU8" s="228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30"/>
      <c r="EH8" s="228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30"/>
      <c r="EU8" s="174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7"/>
    </row>
    <row r="9" spans="1:163" ht="24" customHeight="1">
      <c r="A9" s="173" t="s">
        <v>194</v>
      </c>
      <c r="B9" s="116"/>
      <c r="C9" s="116"/>
      <c r="D9" s="116"/>
      <c r="E9" s="116"/>
      <c r="F9" s="116"/>
      <c r="G9" s="116"/>
      <c r="H9" s="172"/>
      <c r="I9" s="259" t="s">
        <v>195</v>
      </c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115" t="s">
        <v>196</v>
      </c>
      <c r="CO9" s="116"/>
      <c r="CP9" s="116"/>
      <c r="CQ9" s="116"/>
      <c r="CR9" s="116"/>
      <c r="CS9" s="116"/>
      <c r="CT9" s="116"/>
      <c r="CU9" s="172"/>
      <c r="CV9" s="173" t="s">
        <v>50</v>
      </c>
      <c r="CW9" s="116"/>
      <c r="CX9" s="116"/>
      <c r="CY9" s="116"/>
      <c r="CZ9" s="116"/>
      <c r="DA9" s="116"/>
      <c r="DB9" s="116"/>
      <c r="DC9" s="116"/>
      <c r="DD9" s="116"/>
      <c r="DE9" s="172"/>
      <c r="DF9" s="29"/>
      <c r="DG9" s="29"/>
      <c r="DH9" s="228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30"/>
      <c r="DU9" s="228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30"/>
      <c r="EH9" s="228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30"/>
      <c r="EU9" s="174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7"/>
    </row>
    <row r="10" spans="1:163" ht="24" customHeight="1">
      <c r="A10" s="173" t="s">
        <v>197</v>
      </c>
      <c r="B10" s="116"/>
      <c r="C10" s="116"/>
      <c r="D10" s="116"/>
      <c r="E10" s="116"/>
      <c r="F10" s="116"/>
      <c r="G10" s="116"/>
      <c r="H10" s="172"/>
      <c r="I10" s="259" t="s">
        <v>198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115" t="s">
        <v>199</v>
      </c>
      <c r="CO10" s="116"/>
      <c r="CP10" s="116"/>
      <c r="CQ10" s="116"/>
      <c r="CR10" s="116"/>
      <c r="CS10" s="116"/>
      <c r="CT10" s="116"/>
      <c r="CU10" s="172"/>
      <c r="CV10" s="173" t="s">
        <v>50</v>
      </c>
      <c r="CW10" s="116"/>
      <c r="CX10" s="116"/>
      <c r="CY10" s="116"/>
      <c r="CZ10" s="116"/>
      <c r="DA10" s="116"/>
      <c r="DB10" s="116"/>
      <c r="DC10" s="116"/>
      <c r="DD10" s="116"/>
      <c r="DE10" s="172"/>
      <c r="DF10" s="29" t="s">
        <v>190</v>
      </c>
      <c r="DG10" s="29"/>
      <c r="DH10" s="248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50"/>
      <c r="DU10" s="248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50"/>
      <c r="EH10" s="248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50"/>
      <c r="EU10" s="174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7"/>
    </row>
    <row r="11" spans="1:163" ht="24" customHeight="1">
      <c r="A11" s="173" t="s">
        <v>200</v>
      </c>
      <c r="B11" s="116"/>
      <c r="C11" s="116"/>
      <c r="D11" s="116"/>
      <c r="E11" s="116"/>
      <c r="F11" s="116"/>
      <c r="G11" s="116"/>
      <c r="H11" s="172"/>
      <c r="I11" s="253" t="s">
        <v>201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2"/>
      <c r="CN11" s="115" t="s">
        <v>202</v>
      </c>
      <c r="CO11" s="116"/>
      <c r="CP11" s="116"/>
      <c r="CQ11" s="116"/>
      <c r="CR11" s="116"/>
      <c r="CS11" s="116"/>
      <c r="CT11" s="116"/>
      <c r="CU11" s="172"/>
      <c r="CV11" s="173" t="s">
        <v>50</v>
      </c>
      <c r="CW11" s="116"/>
      <c r="CX11" s="116"/>
      <c r="CY11" s="116"/>
      <c r="CZ11" s="116"/>
      <c r="DA11" s="116"/>
      <c r="DB11" s="116"/>
      <c r="DC11" s="116"/>
      <c r="DD11" s="116"/>
      <c r="DE11" s="172"/>
      <c r="DF11" s="29" t="s">
        <v>50</v>
      </c>
      <c r="DG11" s="29"/>
      <c r="DH11" s="228" t="s">
        <v>50</v>
      </c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30"/>
      <c r="DU11" s="228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30"/>
      <c r="EH11" s="228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30"/>
      <c r="EU11" s="174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7"/>
    </row>
    <row r="12" spans="1:163" ht="14.25" customHeight="1">
      <c r="A12" s="173"/>
      <c r="B12" s="116"/>
      <c r="C12" s="116"/>
      <c r="D12" s="116"/>
      <c r="E12" s="116"/>
      <c r="F12" s="116"/>
      <c r="G12" s="116"/>
      <c r="H12" s="172"/>
      <c r="I12" s="253" t="s">
        <v>203</v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5"/>
      <c r="CN12" s="115" t="s">
        <v>204</v>
      </c>
      <c r="CO12" s="116"/>
      <c r="CP12" s="116"/>
      <c r="CQ12" s="116"/>
      <c r="CR12" s="116"/>
      <c r="CS12" s="116"/>
      <c r="CT12" s="116"/>
      <c r="CU12" s="172"/>
      <c r="CV12" s="173"/>
      <c r="CW12" s="116"/>
      <c r="CX12" s="116"/>
      <c r="CY12" s="116"/>
      <c r="CZ12" s="116"/>
      <c r="DA12" s="116"/>
      <c r="DB12" s="116"/>
      <c r="DC12" s="116"/>
      <c r="DD12" s="116"/>
      <c r="DE12" s="172"/>
      <c r="DF12" s="29"/>
      <c r="DG12" s="29"/>
      <c r="DH12" s="228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30"/>
      <c r="DU12" s="228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30"/>
      <c r="EH12" s="228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30"/>
      <c r="EU12" s="174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7"/>
    </row>
    <row r="13" spans="1:163" ht="24" customHeight="1">
      <c r="A13" s="173" t="s">
        <v>205</v>
      </c>
      <c r="B13" s="116"/>
      <c r="C13" s="116"/>
      <c r="D13" s="116"/>
      <c r="E13" s="116"/>
      <c r="F13" s="116"/>
      <c r="G13" s="116"/>
      <c r="H13" s="172"/>
      <c r="I13" s="259" t="s">
        <v>206</v>
      </c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115" t="s">
        <v>207</v>
      </c>
      <c r="CO13" s="116"/>
      <c r="CP13" s="116"/>
      <c r="CQ13" s="116"/>
      <c r="CR13" s="116"/>
      <c r="CS13" s="116"/>
      <c r="CT13" s="116"/>
      <c r="CU13" s="172"/>
      <c r="CV13" s="173" t="s">
        <v>50</v>
      </c>
      <c r="CW13" s="116"/>
      <c r="CX13" s="116"/>
      <c r="CY13" s="116"/>
      <c r="CZ13" s="116"/>
      <c r="DA13" s="116"/>
      <c r="DB13" s="116"/>
      <c r="DC13" s="116"/>
      <c r="DD13" s="116"/>
      <c r="DE13" s="172"/>
      <c r="DF13" s="29" t="s">
        <v>190</v>
      </c>
      <c r="DG13" s="29"/>
      <c r="DH13" s="228">
        <f>DH14+DH16+DH19+DH21</f>
        <v>1944591.37</v>
      </c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30"/>
      <c r="DU13" s="228">
        <f>DU14+DU16+DU19+DU21</f>
        <v>1944591.37</v>
      </c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30"/>
      <c r="EH13" s="228">
        <f>EH14+EH16+EH19+EH21</f>
        <v>1944591.37</v>
      </c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30"/>
      <c r="EU13" s="174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7"/>
    </row>
    <row r="14" spans="1:163" ht="32.25" customHeight="1">
      <c r="A14" s="173" t="s">
        <v>208</v>
      </c>
      <c r="B14" s="116"/>
      <c r="C14" s="116"/>
      <c r="D14" s="116"/>
      <c r="E14" s="116"/>
      <c r="F14" s="116"/>
      <c r="G14" s="116"/>
      <c r="H14" s="172"/>
      <c r="I14" s="246" t="s">
        <v>209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115" t="s">
        <v>210</v>
      </c>
      <c r="CO14" s="116"/>
      <c r="CP14" s="116"/>
      <c r="CQ14" s="116"/>
      <c r="CR14" s="116"/>
      <c r="CS14" s="116"/>
      <c r="CT14" s="116"/>
      <c r="CU14" s="172"/>
      <c r="CV14" s="173" t="s">
        <v>50</v>
      </c>
      <c r="CW14" s="116"/>
      <c r="CX14" s="116"/>
      <c r="CY14" s="116"/>
      <c r="CZ14" s="116"/>
      <c r="DA14" s="116"/>
      <c r="DB14" s="116"/>
      <c r="DC14" s="116"/>
      <c r="DD14" s="116"/>
      <c r="DE14" s="172"/>
      <c r="DF14" s="29" t="s">
        <v>190</v>
      </c>
      <c r="DG14" s="29"/>
      <c r="DH14" s="228">
        <f>951091.37</f>
        <v>951091.37</v>
      </c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30"/>
      <c r="DU14" s="228">
        <f>951091.37</f>
        <v>951091.37</v>
      </c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30"/>
      <c r="EH14" s="228">
        <f>951091.37</f>
        <v>951091.37</v>
      </c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30"/>
      <c r="EU14" s="174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7"/>
    </row>
    <row r="15" spans="1:163" ht="20.25" customHeight="1">
      <c r="A15" s="173" t="s">
        <v>211</v>
      </c>
      <c r="B15" s="116"/>
      <c r="C15" s="116"/>
      <c r="D15" s="116"/>
      <c r="E15" s="116"/>
      <c r="F15" s="116"/>
      <c r="G15" s="116"/>
      <c r="H15" s="172"/>
      <c r="I15" s="92" t="s">
        <v>212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115" t="s">
        <v>213</v>
      </c>
      <c r="CO15" s="116"/>
      <c r="CP15" s="116"/>
      <c r="CQ15" s="116"/>
      <c r="CR15" s="116"/>
      <c r="CS15" s="116"/>
      <c r="CT15" s="116"/>
      <c r="CU15" s="172"/>
      <c r="CV15" s="173" t="s">
        <v>50</v>
      </c>
      <c r="CW15" s="116"/>
      <c r="CX15" s="116"/>
      <c r="CY15" s="116"/>
      <c r="CZ15" s="116"/>
      <c r="DA15" s="116"/>
      <c r="DB15" s="116"/>
      <c r="DC15" s="116"/>
      <c r="DD15" s="116"/>
      <c r="DE15" s="172"/>
      <c r="DF15" s="29" t="s">
        <v>190</v>
      </c>
      <c r="DG15" s="29"/>
      <c r="DH15" s="228">
        <f>DH14</f>
        <v>951091.37</v>
      </c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30"/>
      <c r="DU15" s="228">
        <f>DU14</f>
        <v>951091.37</v>
      </c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30"/>
      <c r="EH15" s="228">
        <f>EH14</f>
        <v>951091.37</v>
      </c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30"/>
      <c r="EU15" s="174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7"/>
    </row>
    <row r="16" spans="1:163" ht="24" customHeight="1">
      <c r="A16" s="173" t="s">
        <v>214</v>
      </c>
      <c r="B16" s="116"/>
      <c r="C16" s="116"/>
      <c r="D16" s="116"/>
      <c r="E16" s="116"/>
      <c r="F16" s="116"/>
      <c r="G16" s="116"/>
      <c r="H16" s="172"/>
      <c r="I16" s="246" t="s">
        <v>215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115" t="s">
        <v>216</v>
      </c>
      <c r="CO16" s="116"/>
      <c r="CP16" s="116"/>
      <c r="CQ16" s="116"/>
      <c r="CR16" s="116"/>
      <c r="CS16" s="116"/>
      <c r="CT16" s="116"/>
      <c r="CU16" s="172"/>
      <c r="CV16" s="173" t="s">
        <v>50</v>
      </c>
      <c r="CW16" s="116"/>
      <c r="CX16" s="116"/>
      <c r="CY16" s="116"/>
      <c r="CZ16" s="116"/>
      <c r="DA16" s="116"/>
      <c r="DB16" s="116"/>
      <c r="DC16" s="116"/>
      <c r="DD16" s="116"/>
      <c r="DE16" s="172"/>
      <c r="DF16" s="29" t="s">
        <v>190</v>
      </c>
      <c r="DG16" s="29"/>
      <c r="DH16" s="228">
        <f>1500</f>
        <v>1500</v>
      </c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30"/>
      <c r="DU16" s="228">
        <f>1500</f>
        <v>1500</v>
      </c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30"/>
      <c r="EH16" s="228">
        <f>1500</f>
        <v>1500</v>
      </c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30"/>
      <c r="EU16" s="174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7"/>
    </row>
    <row r="17" spans="1:163" ht="18.75" customHeight="1">
      <c r="A17" s="173" t="s">
        <v>217</v>
      </c>
      <c r="B17" s="116"/>
      <c r="C17" s="116"/>
      <c r="D17" s="116"/>
      <c r="E17" s="116"/>
      <c r="F17" s="116"/>
      <c r="G17" s="116"/>
      <c r="H17" s="172"/>
      <c r="I17" s="92" t="s">
        <v>212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115" t="s">
        <v>218</v>
      </c>
      <c r="CO17" s="116"/>
      <c r="CP17" s="116"/>
      <c r="CQ17" s="116"/>
      <c r="CR17" s="116"/>
      <c r="CS17" s="116"/>
      <c r="CT17" s="116"/>
      <c r="CU17" s="172"/>
      <c r="CV17" s="173" t="s">
        <v>50</v>
      </c>
      <c r="CW17" s="116"/>
      <c r="CX17" s="116"/>
      <c r="CY17" s="116"/>
      <c r="CZ17" s="116"/>
      <c r="DA17" s="116"/>
      <c r="DB17" s="116"/>
      <c r="DC17" s="116"/>
      <c r="DD17" s="116"/>
      <c r="DE17" s="172"/>
      <c r="DF17" s="29" t="s">
        <v>190</v>
      </c>
      <c r="DG17" s="29"/>
      <c r="DH17" s="228">
        <f>DH16</f>
        <v>1500</v>
      </c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30"/>
      <c r="DU17" s="228">
        <f>DU16</f>
        <v>1500</v>
      </c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30"/>
      <c r="EH17" s="228">
        <f>EH16</f>
        <v>1500</v>
      </c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30"/>
      <c r="EU17" s="174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7"/>
    </row>
    <row r="18" spans="1:163" ht="12" customHeight="1">
      <c r="A18" s="173"/>
      <c r="B18" s="116"/>
      <c r="C18" s="116"/>
      <c r="D18" s="116"/>
      <c r="E18" s="116"/>
      <c r="F18" s="116"/>
      <c r="G18" s="116"/>
      <c r="H18" s="172"/>
      <c r="I18" s="253" t="s">
        <v>203</v>
      </c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5"/>
      <c r="CN18" s="115" t="s">
        <v>219</v>
      </c>
      <c r="CO18" s="116"/>
      <c r="CP18" s="116"/>
      <c r="CQ18" s="116"/>
      <c r="CR18" s="116"/>
      <c r="CS18" s="116"/>
      <c r="CT18" s="116"/>
      <c r="CU18" s="172"/>
      <c r="CV18" s="173"/>
      <c r="CW18" s="116"/>
      <c r="CX18" s="116"/>
      <c r="CY18" s="116"/>
      <c r="CZ18" s="116"/>
      <c r="DA18" s="116"/>
      <c r="DB18" s="116"/>
      <c r="DC18" s="116"/>
      <c r="DD18" s="116"/>
      <c r="DE18" s="172"/>
      <c r="DF18" s="29"/>
      <c r="DG18" s="29"/>
      <c r="DH18" s="228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30"/>
      <c r="DU18" s="228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30"/>
      <c r="EH18" s="228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30"/>
      <c r="EU18" s="174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7"/>
    </row>
    <row r="19" spans="1:163" ht="12.75" customHeight="1">
      <c r="A19" s="173" t="s">
        <v>220</v>
      </c>
      <c r="B19" s="116"/>
      <c r="C19" s="116"/>
      <c r="D19" s="116"/>
      <c r="E19" s="116"/>
      <c r="F19" s="116"/>
      <c r="G19" s="116"/>
      <c r="H19" s="172"/>
      <c r="I19" s="246" t="s">
        <v>221</v>
      </c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115" t="s">
        <v>222</v>
      </c>
      <c r="CO19" s="116"/>
      <c r="CP19" s="116"/>
      <c r="CQ19" s="116"/>
      <c r="CR19" s="116"/>
      <c r="CS19" s="116"/>
      <c r="CT19" s="116"/>
      <c r="CU19" s="172"/>
      <c r="CV19" s="173" t="s">
        <v>50</v>
      </c>
      <c r="CW19" s="116"/>
      <c r="CX19" s="116"/>
      <c r="CY19" s="116"/>
      <c r="CZ19" s="116"/>
      <c r="DA19" s="116"/>
      <c r="DB19" s="116"/>
      <c r="DC19" s="116"/>
      <c r="DD19" s="116"/>
      <c r="DE19" s="172"/>
      <c r="DF19" s="29"/>
      <c r="DG19" s="29"/>
      <c r="DH19" s="228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30"/>
      <c r="DU19" s="228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30"/>
      <c r="EH19" s="228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30"/>
      <c r="EU19" s="174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7"/>
    </row>
    <row r="20" spans="1:163" ht="12.75" customHeight="1">
      <c r="A20" s="173"/>
      <c r="B20" s="116"/>
      <c r="C20" s="116"/>
      <c r="D20" s="116"/>
      <c r="E20" s="116"/>
      <c r="F20" s="116"/>
      <c r="G20" s="116"/>
      <c r="H20" s="172"/>
      <c r="I20" s="253" t="s">
        <v>203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5"/>
      <c r="CN20" s="115" t="s">
        <v>223</v>
      </c>
      <c r="CO20" s="116"/>
      <c r="CP20" s="116"/>
      <c r="CQ20" s="116"/>
      <c r="CR20" s="116"/>
      <c r="CS20" s="116"/>
      <c r="CT20" s="116"/>
      <c r="CU20" s="172"/>
      <c r="CV20" s="173"/>
      <c r="CW20" s="116"/>
      <c r="CX20" s="116"/>
      <c r="CY20" s="116"/>
      <c r="CZ20" s="116"/>
      <c r="DA20" s="116"/>
      <c r="DB20" s="116"/>
      <c r="DC20" s="116"/>
      <c r="DD20" s="116"/>
      <c r="DE20" s="172"/>
      <c r="DF20" s="29"/>
      <c r="DG20" s="29"/>
      <c r="DH20" s="228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30"/>
      <c r="DU20" s="228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30"/>
      <c r="EH20" s="228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30"/>
      <c r="EU20" s="174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7"/>
    </row>
    <row r="21" spans="1:163" ht="12.75" customHeight="1">
      <c r="A21" s="173" t="s">
        <v>224</v>
      </c>
      <c r="B21" s="116"/>
      <c r="C21" s="116"/>
      <c r="D21" s="116"/>
      <c r="E21" s="116"/>
      <c r="F21" s="116"/>
      <c r="G21" s="116"/>
      <c r="H21" s="172"/>
      <c r="I21" s="246" t="s">
        <v>225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115" t="s">
        <v>226</v>
      </c>
      <c r="CO21" s="116"/>
      <c r="CP21" s="116"/>
      <c r="CQ21" s="116"/>
      <c r="CR21" s="116"/>
      <c r="CS21" s="116"/>
      <c r="CT21" s="116"/>
      <c r="CU21" s="172"/>
      <c r="CV21" s="173" t="s">
        <v>50</v>
      </c>
      <c r="CW21" s="116"/>
      <c r="CX21" s="116"/>
      <c r="CY21" s="116"/>
      <c r="CZ21" s="116"/>
      <c r="DA21" s="116"/>
      <c r="DB21" s="116"/>
      <c r="DC21" s="116"/>
      <c r="DD21" s="116"/>
      <c r="DE21" s="172"/>
      <c r="DF21" s="29" t="s">
        <v>190</v>
      </c>
      <c r="DG21" s="29"/>
      <c r="DH21" s="228">
        <f>992000</f>
        <v>992000</v>
      </c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30"/>
      <c r="DU21" s="228">
        <f>992000</f>
        <v>992000</v>
      </c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30"/>
      <c r="EH21" s="228">
        <f>992000</f>
        <v>992000</v>
      </c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30"/>
      <c r="EU21" s="174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7"/>
    </row>
    <row r="22" spans="1:163" ht="12.75" customHeight="1">
      <c r="A22" s="173" t="s">
        <v>227</v>
      </c>
      <c r="B22" s="116"/>
      <c r="C22" s="116"/>
      <c r="D22" s="116"/>
      <c r="E22" s="116"/>
      <c r="F22" s="116"/>
      <c r="G22" s="116"/>
      <c r="H22" s="172"/>
      <c r="I22" s="92" t="s">
        <v>212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115" t="s">
        <v>228</v>
      </c>
      <c r="CO22" s="116"/>
      <c r="CP22" s="116"/>
      <c r="CQ22" s="116"/>
      <c r="CR22" s="116"/>
      <c r="CS22" s="116"/>
      <c r="CT22" s="116"/>
      <c r="CU22" s="172"/>
      <c r="CV22" s="173" t="s">
        <v>50</v>
      </c>
      <c r="CW22" s="116"/>
      <c r="CX22" s="116"/>
      <c r="CY22" s="116"/>
      <c r="CZ22" s="116"/>
      <c r="DA22" s="116"/>
      <c r="DB22" s="116"/>
      <c r="DC22" s="116"/>
      <c r="DD22" s="116"/>
      <c r="DE22" s="172"/>
      <c r="DF22" s="29" t="s">
        <v>190</v>
      </c>
      <c r="DG22" s="29"/>
      <c r="DH22" s="228">
        <f>DH21</f>
        <v>992000</v>
      </c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30"/>
      <c r="DU22" s="228">
        <f>DU21</f>
        <v>992000</v>
      </c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30"/>
      <c r="EH22" s="228">
        <f>EH21</f>
        <v>992000</v>
      </c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30"/>
      <c r="EU22" s="174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7"/>
    </row>
    <row r="23" spans="1:163" ht="12.75" customHeight="1">
      <c r="A23" s="173"/>
      <c r="B23" s="116"/>
      <c r="C23" s="116"/>
      <c r="D23" s="116"/>
      <c r="E23" s="116"/>
      <c r="F23" s="116"/>
      <c r="G23" s="116"/>
      <c r="H23" s="172"/>
      <c r="I23" s="253" t="s">
        <v>203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5"/>
      <c r="CN23" s="115" t="s">
        <v>229</v>
      </c>
      <c r="CO23" s="116"/>
      <c r="CP23" s="116"/>
      <c r="CQ23" s="116"/>
      <c r="CR23" s="116"/>
      <c r="CS23" s="116"/>
      <c r="CT23" s="116"/>
      <c r="CU23" s="172"/>
      <c r="CV23" s="173"/>
      <c r="CW23" s="116"/>
      <c r="CX23" s="116"/>
      <c r="CY23" s="116"/>
      <c r="CZ23" s="116"/>
      <c r="DA23" s="116"/>
      <c r="DB23" s="116"/>
      <c r="DC23" s="116"/>
      <c r="DD23" s="116"/>
      <c r="DE23" s="172"/>
      <c r="DF23" s="29"/>
      <c r="DG23" s="29"/>
      <c r="DH23" s="228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30"/>
      <c r="DU23" s="228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30"/>
      <c r="EH23" s="228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30"/>
      <c r="EU23" s="174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7"/>
    </row>
    <row r="24" spans="1:163" ht="24" customHeight="1">
      <c r="A24" s="173" t="s">
        <v>41</v>
      </c>
      <c r="B24" s="116"/>
      <c r="C24" s="116"/>
      <c r="D24" s="116"/>
      <c r="E24" s="116"/>
      <c r="F24" s="116"/>
      <c r="G24" s="116"/>
      <c r="H24" s="172"/>
      <c r="I24" s="253" t="s">
        <v>230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15" t="s">
        <v>231</v>
      </c>
      <c r="CO24" s="116"/>
      <c r="CP24" s="116"/>
      <c r="CQ24" s="116"/>
      <c r="CR24" s="116"/>
      <c r="CS24" s="116"/>
      <c r="CT24" s="116"/>
      <c r="CU24" s="172"/>
      <c r="CV24" s="173" t="s">
        <v>50</v>
      </c>
      <c r="CW24" s="116"/>
      <c r="CX24" s="116"/>
      <c r="CY24" s="116"/>
      <c r="CZ24" s="116"/>
      <c r="DA24" s="116"/>
      <c r="DB24" s="116"/>
      <c r="DC24" s="116"/>
      <c r="DD24" s="116"/>
      <c r="DE24" s="172"/>
      <c r="DF24" s="29" t="s">
        <v>190</v>
      </c>
      <c r="DG24" s="29"/>
      <c r="DH24" s="228">
        <f>DH13</f>
        <v>1944591.37</v>
      </c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6"/>
      <c r="DU24" s="228">
        <f>DU13</f>
        <v>1944591.37</v>
      </c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6"/>
      <c r="EH24" s="228">
        <f>EH13</f>
        <v>1944591.37</v>
      </c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6"/>
      <c r="EU24" s="174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7"/>
    </row>
    <row r="25" spans="1:163">
      <c r="A25" s="173"/>
      <c r="B25" s="116"/>
      <c r="C25" s="116"/>
      <c r="D25" s="116"/>
      <c r="E25" s="116"/>
      <c r="F25" s="116"/>
      <c r="G25" s="116"/>
      <c r="H25" s="172"/>
      <c r="I25" s="296" t="s">
        <v>232</v>
      </c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8"/>
      <c r="CN25" s="115" t="s">
        <v>233</v>
      </c>
      <c r="CO25" s="116"/>
      <c r="CP25" s="116"/>
      <c r="CQ25" s="116"/>
      <c r="CR25" s="116"/>
      <c r="CS25" s="116"/>
      <c r="CT25" s="116"/>
      <c r="CU25" s="172"/>
      <c r="CV25" s="173"/>
      <c r="CW25" s="116"/>
      <c r="CX25" s="116"/>
      <c r="CY25" s="116"/>
      <c r="CZ25" s="116"/>
      <c r="DA25" s="116"/>
      <c r="DB25" s="116"/>
      <c r="DC25" s="116"/>
      <c r="DD25" s="116"/>
      <c r="DE25" s="172"/>
      <c r="DF25" s="29"/>
      <c r="DG25" s="29"/>
      <c r="DH25" s="174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6"/>
      <c r="DU25" s="174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6"/>
      <c r="EH25" s="174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6"/>
      <c r="EU25" s="174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7"/>
    </row>
    <row r="26" spans="1:163" hidden="1"/>
    <row r="28" spans="1:163" ht="12.75" customHeight="1">
      <c r="AO28" s="294" t="s">
        <v>234</v>
      </c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Y28" s="294" t="s">
        <v>235</v>
      </c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</row>
    <row r="29" spans="1:163" s="3" customFormat="1" ht="8.25">
      <c r="AQ29" s="295" t="s">
        <v>236</v>
      </c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K29" s="108" t="s">
        <v>2</v>
      </c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Y29" s="108" t="s">
        <v>3</v>
      </c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</row>
    <row r="30" spans="1:163" s="3" customFormat="1" ht="3" customHeight="1"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</row>
    <row r="31" spans="1:163" ht="12">
      <c r="I31" s="23" t="s">
        <v>237</v>
      </c>
      <c r="AM31" s="294" t="s">
        <v>238</v>
      </c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G31" s="127" t="s">
        <v>239</v>
      </c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CA31" s="184" t="s">
        <v>240</v>
      </c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</row>
    <row r="32" spans="1:163" s="3" customFormat="1" ht="8.25">
      <c r="AM32" s="108" t="s">
        <v>236</v>
      </c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G32" s="108" t="s">
        <v>241</v>
      </c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CA32" s="108" t="s">
        <v>242</v>
      </c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</row>
    <row r="33" spans="1:96" s="3" customFormat="1" ht="3" customHeight="1"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</row>
    <row r="34" spans="1:96">
      <c r="I34" s="299" t="s">
        <v>4</v>
      </c>
      <c r="J34" s="299"/>
      <c r="K34" s="184" t="s">
        <v>272</v>
      </c>
      <c r="L34" s="184"/>
      <c r="M34" s="184"/>
      <c r="N34" s="114" t="s">
        <v>4</v>
      </c>
      <c r="O34" s="114"/>
      <c r="Q34" s="184" t="s">
        <v>273</v>
      </c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299">
        <v>20</v>
      </c>
      <c r="AG34" s="299"/>
      <c r="AH34" s="299"/>
      <c r="AI34" s="300" t="s">
        <v>5</v>
      </c>
      <c r="AJ34" s="300"/>
      <c r="AK34" s="300"/>
      <c r="AL34" s="23" t="s">
        <v>6</v>
      </c>
    </row>
    <row r="35" spans="1:96" hidden="1"/>
    <row r="36" spans="1:96" ht="14.25" hidden="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8"/>
    </row>
    <row r="37" spans="1:96" ht="12">
      <c r="A37" s="126" t="s">
        <v>243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</row>
    <row r="38" spans="1:96" ht="12">
      <c r="A38" s="294" t="s">
        <v>244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</row>
    <row r="39" spans="1:96" s="3" customFormat="1" ht="8.25">
      <c r="A39" s="295" t="s">
        <v>245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</row>
    <row r="40" spans="1:96" s="3" customFormat="1" ht="6" hidden="1" customHeight="1">
      <c r="A40" s="1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20"/>
    </row>
    <row r="41" spans="1:96" ht="13.5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AH41" s="294" t="s">
        <v>246</v>
      </c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</row>
    <row r="42" spans="1:96" s="3" customFormat="1" ht="8.25">
      <c r="A42" s="303" t="s">
        <v>2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AH42" s="108" t="s">
        <v>3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</row>
    <row r="44" spans="1:96">
      <c r="A44" s="299" t="s">
        <v>4</v>
      </c>
      <c r="B44" s="299"/>
      <c r="C44" s="184" t="s">
        <v>272</v>
      </c>
      <c r="D44" s="184"/>
      <c r="E44" s="184"/>
      <c r="F44" s="114" t="s">
        <v>4</v>
      </c>
      <c r="G44" s="114"/>
      <c r="I44" s="184" t="s">
        <v>273</v>
      </c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299">
        <v>20</v>
      </c>
      <c r="Y44" s="299"/>
      <c r="Z44" s="299"/>
      <c r="AA44" s="300" t="s">
        <v>5</v>
      </c>
      <c r="AB44" s="300"/>
      <c r="AC44" s="300"/>
      <c r="AD44" s="23" t="s">
        <v>6</v>
      </c>
    </row>
    <row r="45" spans="1:96" ht="13.5" customHeight="1"/>
    <row r="47" spans="1:96" ht="3" customHeight="1"/>
  </sheetData>
  <mergeCells count="212">
    <mergeCell ref="DQ4:DT4"/>
    <mergeCell ref="DU4:DZ4"/>
    <mergeCell ref="EA4:EC4"/>
    <mergeCell ref="ED4:EG4"/>
    <mergeCell ref="DU6:EG6"/>
    <mergeCell ref="B1:FF1"/>
    <mergeCell ref="A3:H5"/>
    <mergeCell ref="I3:CM5"/>
    <mergeCell ref="CN3:CU5"/>
    <mergeCell ref="CV3:DE5"/>
    <mergeCell ref="DF3:DF5"/>
    <mergeCell ref="DG3:DG5"/>
    <mergeCell ref="DH3:FG3"/>
    <mergeCell ref="DH4:DM4"/>
    <mergeCell ref="DN4:DP4"/>
    <mergeCell ref="EQ4:ET4"/>
    <mergeCell ref="EU4:FG5"/>
    <mergeCell ref="DH5:DT5"/>
    <mergeCell ref="DU5:EG5"/>
    <mergeCell ref="EH5:ET5"/>
    <mergeCell ref="EH4:EM4"/>
    <mergeCell ref="EN4:EP4"/>
    <mergeCell ref="EH6:ET6"/>
    <mergeCell ref="EU6:FG6"/>
    <mergeCell ref="A7:H7"/>
    <mergeCell ref="I7:CM7"/>
    <mergeCell ref="CN7:CU7"/>
    <mergeCell ref="CV7:DE7"/>
    <mergeCell ref="DH7:DT7"/>
    <mergeCell ref="DU7:EG7"/>
    <mergeCell ref="EH7:ET7"/>
    <mergeCell ref="EU7:FG7"/>
    <mergeCell ref="A6:H6"/>
    <mergeCell ref="I6:CM6"/>
    <mergeCell ref="CN6:CU6"/>
    <mergeCell ref="CV6:DE6"/>
    <mergeCell ref="DH6:DT6"/>
    <mergeCell ref="A8:H8"/>
    <mergeCell ref="I8:CM8"/>
    <mergeCell ref="CN8:CU8"/>
    <mergeCell ref="CV8:DE8"/>
    <mergeCell ref="DH8:DT8"/>
    <mergeCell ref="DU8:EG8"/>
    <mergeCell ref="EH8:ET8"/>
    <mergeCell ref="EU8:FG8"/>
    <mergeCell ref="EH9:ET9"/>
    <mergeCell ref="EU9:FG9"/>
    <mergeCell ref="A10:H10"/>
    <mergeCell ref="I10:CM10"/>
    <mergeCell ref="CN10:CU10"/>
    <mergeCell ref="CV10:DE10"/>
    <mergeCell ref="DH10:DT10"/>
    <mergeCell ref="DU10:EG10"/>
    <mergeCell ref="EH10:ET10"/>
    <mergeCell ref="EU10:FG10"/>
    <mergeCell ref="A9:H9"/>
    <mergeCell ref="I9:CM9"/>
    <mergeCell ref="CN9:CU9"/>
    <mergeCell ref="CV9:DE9"/>
    <mergeCell ref="DH9:DT9"/>
    <mergeCell ref="DU9:EG9"/>
    <mergeCell ref="EH11:ET11"/>
    <mergeCell ref="EU11:FG11"/>
    <mergeCell ref="A12:H12"/>
    <mergeCell ref="I12:CM12"/>
    <mergeCell ref="CN12:CU12"/>
    <mergeCell ref="CV12:DE12"/>
    <mergeCell ref="DH12:DT12"/>
    <mergeCell ref="DU12:EG12"/>
    <mergeCell ref="EH12:ET12"/>
    <mergeCell ref="EU12:FG12"/>
    <mergeCell ref="A11:H11"/>
    <mergeCell ref="I11:CM11"/>
    <mergeCell ref="CN11:CU11"/>
    <mergeCell ref="CV11:DE11"/>
    <mergeCell ref="DH11:DT11"/>
    <mergeCell ref="DU11:EG11"/>
    <mergeCell ref="EH13:ET13"/>
    <mergeCell ref="EU13:FG13"/>
    <mergeCell ref="A14:H14"/>
    <mergeCell ref="I14:CM14"/>
    <mergeCell ref="CN14:CU14"/>
    <mergeCell ref="CV14:DE14"/>
    <mergeCell ref="DH14:DT14"/>
    <mergeCell ref="DU14:EG14"/>
    <mergeCell ref="EH14:ET14"/>
    <mergeCell ref="EU14:FG14"/>
    <mergeCell ref="A13:H13"/>
    <mergeCell ref="I13:CM13"/>
    <mergeCell ref="CN13:CU13"/>
    <mergeCell ref="CV13:DE13"/>
    <mergeCell ref="DH13:DT13"/>
    <mergeCell ref="DU13:EG13"/>
    <mergeCell ref="EH15:ET15"/>
    <mergeCell ref="EU15:FG15"/>
    <mergeCell ref="A16:H16"/>
    <mergeCell ref="I16:CM16"/>
    <mergeCell ref="CN16:CU16"/>
    <mergeCell ref="CV16:DE16"/>
    <mergeCell ref="DH16:DT16"/>
    <mergeCell ref="DU16:EG16"/>
    <mergeCell ref="EH16:ET16"/>
    <mergeCell ref="EU16:FG16"/>
    <mergeCell ref="A15:H15"/>
    <mergeCell ref="I15:CM15"/>
    <mergeCell ref="CN15:CU15"/>
    <mergeCell ref="CV15:DE15"/>
    <mergeCell ref="DH15:DT15"/>
    <mergeCell ref="DU15:EG15"/>
    <mergeCell ref="EH17:ET17"/>
    <mergeCell ref="EU17:FG17"/>
    <mergeCell ref="A18:H18"/>
    <mergeCell ref="I18:CM18"/>
    <mergeCell ref="CN18:CU18"/>
    <mergeCell ref="CV18:DE18"/>
    <mergeCell ref="DH18:DT18"/>
    <mergeCell ref="DU18:EG18"/>
    <mergeCell ref="EH18:ET18"/>
    <mergeCell ref="EU18:FG18"/>
    <mergeCell ref="A17:H17"/>
    <mergeCell ref="I17:CM17"/>
    <mergeCell ref="CN17:CU17"/>
    <mergeCell ref="CV17:DE17"/>
    <mergeCell ref="DH17:DT17"/>
    <mergeCell ref="DU17:EG17"/>
    <mergeCell ref="EH19:ET19"/>
    <mergeCell ref="EU19:FG19"/>
    <mergeCell ref="A20:H20"/>
    <mergeCell ref="I20:CM20"/>
    <mergeCell ref="CN20:CU20"/>
    <mergeCell ref="CV20:DE20"/>
    <mergeCell ref="DH20:DT20"/>
    <mergeCell ref="DU20:EG20"/>
    <mergeCell ref="EH20:ET20"/>
    <mergeCell ref="EU20:FG20"/>
    <mergeCell ref="A19:H19"/>
    <mergeCell ref="I19:CM19"/>
    <mergeCell ref="CN19:CU19"/>
    <mergeCell ref="CV19:DE19"/>
    <mergeCell ref="DH19:DT19"/>
    <mergeCell ref="DU19:EG19"/>
    <mergeCell ref="EH21:ET21"/>
    <mergeCell ref="EU21:FG21"/>
    <mergeCell ref="A22:H22"/>
    <mergeCell ref="I22:CM22"/>
    <mergeCell ref="CN22:CU22"/>
    <mergeCell ref="CV22:DE22"/>
    <mergeCell ref="DH22:DT22"/>
    <mergeCell ref="DU22:EG22"/>
    <mergeCell ref="EH22:ET22"/>
    <mergeCell ref="EU22:FG22"/>
    <mergeCell ref="A21:H21"/>
    <mergeCell ref="I21:CM21"/>
    <mergeCell ref="CN21:CU21"/>
    <mergeCell ref="CV21:DE21"/>
    <mergeCell ref="DH21:DT21"/>
    <mergeCell ref="DU21:EG21"/>
    <mergeCell ref="EH23:ET23"/>
    <mergeCell ref="EU23:FG23"/>
    <mergeCell ref="A24:H24"/>
    <mergeCell ref="I24:CM24"/>
    <mergeCell ref="CN24:CU24"/>
    <mergeCell ref="CV24:DE24"/>
    <mergeCell ref="DH24:DT24"/>
    <mergeCell ref="DU24:EG24"/>
    <mergeCell ref="EH24:ET24"/>
    <mergeCell ref="EU24:FG24"/>
    <mergeCell ref="A23:H23"/>
    <mergeCell ref="I23:CM23"/>
    <mergeCell ref="CN23:CU23"/>
    <mergeCell ref="CV23:DE23"/>
    <mergeCell ref="DH23:DT23"/>
    <mergeCell ref="DU23:EG23"/>
    <mergeCell ref="EH25:ET25"/>
    <mergeCell ref="EU25:FG25"/>
    <mergeCell ref="AO28:BI28"/>
    <mergeCell ref="BK28:BV28"/>
    <mergeCell ref="BY28:CR28"/>
    <mergeCell ref="AQ29:BH29"/>
    <mergeCell ref="BK29:BV29"/>
    <mergeCell ref="BY29:CR29"/>
    <mergeCell ref="A25:H25"/>
    <mergeCell ref="I25:CM25"/>
    <mergeCell ref="CN25:CU25"/>
    <mergeCell ref="CV25:DE25"/>
    <mergeCell ref="DH25:DT25"/>
    <mergeCell ref="DU25:EG25"/>
    <mergeCell ref="I34:J34"/>
    <mergeCell ref="K34:M34"/>
    <mergeCell ref="N34:O34"/>
    <mergeCell ref="Q34:AE34"/>
    <mergeCell ref="AF34:AH34"/>
    <mergeCell ref="AI34:AK34"/>
    <mergeCell ref="AM31:BD31"/>
    <mergeCell ref="BG31:BX31"/>
    <mergeCell ref="CA31:CR31"/>
    <mergeCell ref="AM32:BD32"/>
    <mergeCell ref="BG32:BX32"/>
    <mergeCell ref="CA32:CR32"/>
    <mergeCell ref="A44:B44"/>
    <mergeCell ref="C44:E44"/>
    <mergeCell ref="F44:G44"/>
    <mergeCell ref="I44:W44"/>
    <mergeCell ref="X44:Z44"/>
    <mergeCell ref="AA44:AC44"/>
    <mergeCell ref="A37:O37"/>
    <mergeCell ref="A38:CM38"/>
    <mergeCell ref="A39:CM39"/>
    <mergeCell ref="A41:Y41"/>
    <mergeCell ref="AH41:CM41"/>
    <mergeCell ref="A42:Y42"/>
    <mergeCell ref="AH42:CM42"/>
  </mergeCells>
  <pageMargins left="0.59055118110236227" right="0.51181102362204722" top="0.78740157480314965" bottom="0.31496062992125984" header="0.19685039370078741" footer="0.19685039370078741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FE113"/>
  <sheetViews>
    <sheetView view="pageBreakPreview" zoomScale="110" zoomScaleSheetLayoutView="100" workbookViewId="0">
      <selection activeCell="DM21" sqref="DM21"/>
    </sheetView>
  </sheetViews>
  <sheetFormatPr defaultColWidth="0.85546875" defaultRowHeight="11.25"/>
  <cols>
    <col min="1" max="18" width="0.85546875" style="33"/>
    <col min="19" max="19" width="0.85546875" style="33" customWidth="1"/>
    <col min="20" max="65" width="0.85546875" style="33"/>
    <col min="66" max="66" width="0.85546875" style="33" customWidth="1"/>
    <col min="67" max="69" width="0.85546875" style="33"/>
    <col min="70" max="70" width="0.85546875" style="33" customWidth="1"/>
    <col min="71" max="72" width="0.85546875" style="33"/>
    <col min="73" max="73" width="0.7109375" style="33" customWidth="1"/>
    <col min="74" max="75" width="0.85546875" style="33" hidden="1" customWidth="1"/>
    <col min="76" max="80" width="0.85546875" style="33"/>
    <col min="81" max="81" width="0.85546875" style="33" customWidth="1"/>
    <col min="82" max="83" width="0.85546875" style="33" hidden="1" customWidth="1"/>
    <col min="84" max="84" width="0.85546875" style="33"/>
    <col min="85" max="85" width="1.28515625" style="33" customWidth="1"/>
    <col min="86" max="90" width="0.85546875" style="33"/>
    <col min="91" max="91" width="2" style="33" customWidth="1"/>
    <col min="92" max="92" width="0.5703125" style="33" customWidth="1"/>
    <col min="93" max="93" width="0.7109375" style="33" hidden="1" customWidth="1"/>
    <col min="94" max="95" width="0.85546875" style="33" hidden="1" customWidth="1"/>
    <col min="96" max="96" width="0.5703125" style="33" customWidth="1"/>
    <col min="97" max="108" width="0.85546875" style="33"/>
    <col min="109" max="109" width="6.42578125" style="33" customWidth="1"/>
    <col min="110" max="121" width="0.85546875" style="33"/>
    <col min="122" max="122" width="1.7109375" style="33" customWidth="1"/>
    <col min="123" max="134" width="0.85546875" style="33"/>
    <col min="135" max="135" width="2.140625" style="33" customWidth="1"/>
    <col min="136" max="147" width="0.85546875" style="33"/>
    <col min="148" max="148" width="1.7109375" style="33" customWidth="1"/>
    <col min="149" max="16384" width="0.85546875" style="33"/>
  </cols>
  <sheetData>
    <row r="1" spans="1:161" ht="18" customHeight="1"/>
    <row r="2" spans="1:161" s="32" customFormat="1" ht="12">
      <c r="DW2" s="126" t="s">
        <v>0</v>
      </c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</row>
    <row r="3" spans="1:161" s="32" customFormat="1">
      <c r="DW3" s="127" t="s">
        <v>267</v>
      </c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</row>
    <row r="4" spans="1:161" s="3" customFormat="1" ht="8.25">
      <c r="DW4" s="108" t="s">
        <v>1</v>
      </c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</row>
    <row r="5" spans="1:161" s="32" customFormat="1">
      <c r="DW5" s="127" t="s">
        <v>269</v>
      </c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</row>
    <row r="6" spans="1:161" s="3" customFormat="1" ht="8.25">
      <c r="DW6" s="108" t="s">
        <v>268</v>
      </c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32" customFormat="1"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L7" s="127" t="s">
        <v>270</v>
      </c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</row>
    <row r="8" spans="1:161" s="3" customFormat="1" ht="8.25">
      <c r="DW8" s="108" t="s">
        <v>2</v>
      </c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L8" s="108" t="s">
        <v>3</v>
      </c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</row>
    <row r="9" spans="1:161" s="32" customFormat="1" ht="12">
      <c r="DW9" s="109" t="s">
        <v>4</v>
      </c>
      <c r="DX9" s="109"/>
      <c r="DY9" s="110" t="s">
        <v>275</v>
      </c>
      <c r="DZ9" s="110"/>
      <c r="EA9" s="110"/>
      <c r="EB9" s="111" t="s">
        <v>4</v>
      </c>
      <c r="EC9" s="111"/>
      <c r="EE9" s="110" t="s">
        <v>276</v>
      </c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2">
        <v>20</v>
      </c>
      <c r="EU9" s="112"/>
      <c r="EV9" s="112"/>
      <c r="EW9" s="113" t="s">
        <v>5</v>
      </c>
      <c r="EX9" s="113"/>
      <c r="EY9" s="113"/>
      <c r="EZ9" s="4" t="s">
        <v>6</v>
      </c>
      <c r="FA9" s="4"/>
    </row>
    <row r="11" spans="1:161" s="35" customFormat="1" ht="12.75" customHeight="1">
      <c r="AY11" s="119" t="s">
        <v>247</v>
      </c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6"/>
      <c r="DE11" s="6"/>
    </row>
    <row r="12" spans="1:161" s="35" customFormat="1" ht="12">
      <c r="AY12" s="120" t="s">
        <v>7</v>
      </c>
      <c r="AZ12" s="120"/>
      <c r="BA12" s="120"/>
      <c r="BB12" s="120"/>
      <c r="BC12" s="120"/>
      <c r="BD12" s="120"/>
      <c r="BE12" s="120"/>
      <c r="BF12" s="121" t="s">
        <v>5</v>
      </c>
      <c r="BG12" s="121"/>
      <c r="BH12" s="121"/>
      <c r="BI12" s="120" t="s">
        <v>8</v>
      </c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1" t="s">
        <v>9</v>
      </c>
      <c r="CF12" s="121"/>
      <c r="CG12" s="121"/>
      <c r="CH12" s="120" t="s">
        <v>10</v>
      </c>
      <c r="CI12" s="120"/>
      <c r="CJ12" s="120"/>
      <c r="CK12" s="120"/>
      <c r="CL12" s="120"/>
      <c r="CM12" s="121" t="s">
        <v>11</v>
      </c>
      <c r="CN12" s="121"/>
      <c r="CO12" s="121"/>
      <c r="CP12" s="122" t="s">
        <v>12</v>
      </c>
      <c r="CQ12" s="122"/>
      <c r="CR12" s="122"/>
      <c r="CS12" s="122"/>
      <c r="CT12" s="122"/>
      <c r="CU12" s="122"/>
      <c r="CV12" s="122"/>
      <c r="CW12" s="122"/>
      <c r="CX12" s="122"/>
      <c r="ES12" s="129" t="s">
        <v>13</v>
      </c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1"/>
    </row>
    <row r="13" spans="1:161" ht="12" thickBot="1">
      <c r="ES13" s="132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4"/>
    </row>
    <row r="14" spans="1:161" ht="12.75" customHeight="1">
      <c r="BG14" s="112" t="s">
        <v>14</v>
      </c>
      <c r="BH14" s="112"/>
      <c r="BI14" s="112"/>
      <c r="BJ14" s="112"/>
      <c r="BK14" s="110" t="s">
        <v>275</v>
      </c>
      <c r="BL14" s="110"/>
      <c r="BM14" s="110"/>
      <c r="BN14" s="114" t="s">
        <v>4</v>
      </c>
      <c r="BO14" s="114"/>
      <c r="BQ14" s="110" t="s">
        <v>276</v>
      </c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2">
        <v>20</v>
      </c>
      <c r="CG14" s="112"/>
      <c r="CH14" s="112"/>
      <c r="CI14" s="113" t="s">
        <v>5</v>
      </c>
      <c r="CJ14" s="113"/>
      <c r="CK14" s="113"/>
      <c r="CL14" s="4" t="s">
        <v>6</v>
      </c>
      <c r="CM14" s="4"/>
      <c r="EQ14" s="41" t="s">
        <v>15</v>
      </c>
      <c r="ES14" s="95" t="s">
        <v>280</v>
      </c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135"/>
    </row>
    <row r="15" spans="1:161" ht="18" customHeight="1">
      <c r="A15" s="114" t="s">
        <v>16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EQ15" s="41" t="s">
        <v>17</v>
      </c>
      <c r="ES15" s="115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7"/>
    </row>
    <row r="16" spans="1:161" ht="11.25" customHeight="1">
      <c r="A16" s="33" t="s">
        <v>18</v>
      </c>
      <c r="AB16" s="118" t="s">
        <v>19</v>
      </c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EQ16" s="41" t="s">
        <v>20</v>
      </c>
      <c r="ES16" s="115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7"/>
    </row>
    <row r="17" spans="1:161">
      <c r="EQ17" s="41" t="s">
        <v>17</v>
      </c>
      <c r="ES17" s="115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7"/>
    </row>
    <row r="18" spans="1:161">
      <c r="EQ18" s="41" t="s">
        <v>21</v>
      </c>
      <c r="ES18" s="115" t="s">
        <v>22</v>
      </c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7"/>
    </row>
    <row r="19" spans="1:161">
      <c r="A19" s="33" t="s">
        <v>23</v>
      </c>
      <c r="K19" s="114" t="s">
        <v>281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Q19" s="41" t="s">
        <v>24</v>
      </c>
      <c r="ES19" s="115" t="s">
        <v>25</v>
      </c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7"/>
    </row>
    <row r="20" spans="1:161" ht="18" customHeight="1" thickBot="1">
      <c r="A20" s="33" t="s">
        <v>26</v>
      </c>
      <c r="EQ20" s="41" t="s">
        <v>27</v>
      </c>
      <c r="ES20" s="136" t="s">
        <v>28</v>
      </c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8"/>
    </row>
    <row r="22" spans="1:161" s="9" customFormat="1" ht="10.5">
      <c r="A22" s="144" t="s">
        <v>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</row>
    <row r="24" spans="1:161">
      <c r="A24" s="129" t="s">
        <v>30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1"/>
      <c r="BX24" s="148" t="s">
        <v>31</v>
      </c>
      <c r="BY24" s="149"/>
      <c r="BZ24" s="149"/>
      <c r="CA24" s="149"/>
      <c r="CB24" s="149"/>
      <c r="CC24" s="149"/>
      <c r="CD24" s="149"/>
      <c r="CE24" s="150"/>
      <c r="CF24" s="148" t="s">
        <v>32</v>
      </c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50"/>
      <c r="CS24" s="148" t="s">
        <v>33</v>
      </c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50"/>
      <c r="DF24" s="157" t="s">
        <v>34</v>
      </c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9"/>
    </row>
    <row r="25" spans="1:161" ht="11.25" customHeight="1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4"/>
      <c r="BX25" s="151"/>
      <c r="BY25" s="152"/>
      <c r="BZ25" s="152"/>
      <c r="CA25" s="152"/>
      <c r="CB25" s="152"/>
      <c r="CC25" s="152"/>
      <c r="CD25" s="152"/>
      <c r="CE25" s="153"/>
      <c r="CF25" s="151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3"/>
      <c r="CS25" s="151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3"/>
      <c r="DF25" s="123" t="s">
        <v>35</v>
      </c>
      <c r="DG25" s="124"/>
      <c r="DH25" s="124"/>
      <c r="DI25" s="124"/>
      <c r="DJ25" s="124"/>
      <c r="DK25" s="124"/>
      <c r="DL25" s="125" t="s">
        <v>5</v>
      </c>
      <c r="DM25" s="125"/>
      <c r="DN25" s="125"/>
      <c r="DO25" s="139" t="s">
        <v>6</v>
      </c>
      <c r="DP25" s="139"/>
      <c r="DQ25" s="139"/>
      <c r="DR25" s="140"/>
      <c r="DS25" s="123" t="s">
        <v>35</v>
      </c>
      <c r="DT25" s="124"/>
      <c r="DU25" s="124"/>
      <c r="DV25" s="124"/>
      <c r="DW25" s="124"/>
      <c r="DX25" s="124"/>
      <c r="DY25" s="125" t="s">
        <v>9</v>
      </c>
      <c r="DZ25" s="125"/>
      <c r="EA25" s="125"/>
      <c r="EB25" s="139" t="s">
        <v>6</v>
      </c>
      <c r="EC25" s="139"/>
      <c r="ED25" s="139"/>
      <c r="EE25" s="140"/>
      <c r="EF25" s="123" t="s">
        <v>35</v>
      </c>
      <c r="EG25" s="124"/>
      <c r="EH25" s="124"/>
      <c r="EI25" s="124"/>
      <c r="EJ25" s="124"/>
      <c r="EK25" s="124"/>
      <c r="EL25" s="125" t="s">
        <v>11</v>
      </c>
      <c r="EM25" s="125"/>
      <c r="EN25" s="125"/>
      <c r="EO25" s="139" t="s">
        <v>6</v>
      </c>
      <c r="EP25" s="139"/>
      <c r="EQ25" s="139"/>
      <c r="ER25" s="140"/>
      <c r="ES25" s="148" t="s">
        <v>36</v>
      </c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50"/>
    </row>
    <row r="26" spans="1:161" ht="39" customHeigh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7"/>
      <c r="BX26" s="154"/>
      <c r="BY26" s="155"/>
      <c r="BZ26" s="155"/>
      <c r="CA26" s="155"/>
      <c r="CB26" s="155"/>
      <c r="CC26" s="155"/>
      <c r="CD26" s="155"/>
      <c r="CE26" s="156"/>
      <c r="CF26" s="154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6"/>
      <c r="CS26" s="154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6"/>
      <c r="DF26" s="160" t="s">
        <v>37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2"/>
      <c r="DS26" s="160" t="s">
        <v>38</v>
      </c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2"/>
      <c r="EF26" s="160" t="s">
        <v>39</v>
      </c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2"/>
      <c r="ES26" s="154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6"/>
    </row>
    <row r="27" spans="1:161" ht="12" thickBot="1">
      <c r="A27" s="166" t="s">
        <v>40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8"/>
      <c r="BX27" s="169" t="s">
        <v>41</v>
      </c>
      <c r="BY27" s="170"/>
      <c r="BZ27" s="170"/>
      <c r="CA27" s="170"/>
      <c r="CB27" s="170"/>
      <c r="CC27" s="170"/>
      <c r="CD27" s="170"/>
      <c r="CE27" s="171"/>
      <c r="CF27" s="169" t="s">
        <v>42</v>
      </c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1"/>
      <c r="CS27" s="169" t="s">
        <v>43</v>
      </c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1"/>
      <c r="DF27" s="141" t="s">
        <v>44</v>
      </c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3"/>
      <c r="DS27" s="141" t="s">
        <v>45</v>
      </c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3"/>
      <c r="EF27" s="141" t="s">
        <v>46</v>
      </c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3"/>
      <c r="ES27" s="141" t="s">
        <v>47</v>
      </c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3"/>
    </row>
    <row r="28" spans="1:161" ht="12.75" customHeight="1">
      <c r="A28" s="163" t="s">
        <v>48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95" t="s">
        <v>49</v>
      </c>
      <c r="BY28" s="96"/>
      <c r="BZ28" s="96"/>
      <c r="CA28" s="96"/>
      <c r="CB28" s="96"/>
      <c r="CC28" s="96"/>
      <c r="CD28" s="96"/>
      <c r="CE28" s="97"/>
      <c r="CF28" s="101" t="s">
        <v>50</v>
      </c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7"/>
      <c r="CS28" s="101" t="s">
        <v>50</v>
      </c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7"/>
      <c r="DF28" s="105">
        <v>75694.509999999995</v>
      </c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65"/>
      <c r="DS28" s="105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65"/>
      <c r="EF28" s="105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65"/>
      <c r="ES28" s="105" t="s">
        <v>50</v>
      </c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7"/>
    </row>
    <row r="29" spans="1:161" ht="12.75" customHeight="1">
      <c r="A29" s="163" t="s">
        <v>51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15" t="s">
        <v>52</v>
      </c>
      <c r="BY29" s="116"/>
      <c r="BZ29" s="116"/>
      <c r="CA29" s="116"/>
      <c r="CB29" s="116"/>
      <c r="CC29" s="116"/>
      <c r="CD29" s="116"/>
      <c r="CE29" s="172"/>
      <c r="CF29" s="173" t="s">
        <v>50</v>
      </c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72"/>
      <c r="CS29" s="173" t="s">
        <v>50</v>
      </c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72"/>
      <c r="DF29" s="174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6"/>
      <c r="DS29" s="17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6"/>
      <c r="EF29" s="174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6"/>
      <c r="ES29" s="174" t="s">
        <v>50</v>
      </c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7"/>
    </row>
    <row r="30" spans="1:161" ht="12.75">
      <c r="A30" s="214" t="s">
        <v>53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6" t="s">
        <v>54</v>
      </c>
      <c r="BY30" s="217"/>
      <c r="BZ30" s="217"/>
      <c r="CA30" s="217"/>
      <c r="CB30" s="217"/>
      <c r="CC30" s="217"/>
      <c r="CD30" s="217"/>
      <c r="CE30" s="218"/>
      <c r="CF30" s="219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8"/>
      <c r="CS30" s="173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72"/>
      <c r="DF30" s="198">
        <f>DF33+DF37</f>
        <v>10626749.369999999</v>
      </c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200"/>
      <c r="DS30" s="198">
        <f>DS33+DS37</f>
        <v>10045884.369999999</v>
      </c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200"/>
      <c r="EF30" s="198">
        <f>EF33+EF37</f>
        <v>10049884.369999999</v>
      </c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200"/>
      <c r="ES30" s="174" t="s">
        <v>50</v>
      </c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7"/>
    </row>
    <row r="31" spans="1:161" ht="8.25" customHeight="1">
      <c r="A31" s="178" t="s">
        <v>55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201" t="s">
        <v>56</v>
      </c>
      <c r="BY31" s="181"/>
      <c r="BZ31" s="181"/>
      <c r="CA31" s="181"/>
      <c r="CB31" s="181"/>
      <c r="CC31" s="181"/>
      <c r="CD31" s="181"/>
      <c r="CE31" s="182"/>
      <c r="CF31" s="180" t="s">
        <v>57</v>
      </c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2"/>
      <c r="CS31" s="180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2"/>
      <c r="DF31" s="203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5"/>
      <c r="DS31" s="203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5"/>
      <c r="EF31" s="203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5"/>
      <c r="ES31" s="209" t="s">
        <v>50</v>
      </c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1"/>
    </row>
    <row r="32" spans="1:161" ht="10.5" customHeight="1" thickBot="1">
      <c r="A32" s="114" t="s">
        <v>58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0"/>
      <c r="BW32" s="10"/>
      <c r="BX32" s="202"/>
      <c r="BY32" s="184"/>
      <c r="BZ32" s="184"/>
      <c r="CA32" s="184"/>
      <c r="CB32" s="184"/>
      <c r="CC32" s="184"/>
      <c r="CD32" s="184"/>
      <c r="CE32" s="185"/>
      <c r="CF32" s="189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1"/>
      <c r="CS32" s="183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5"/>
      <c r="DF32" s="206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8"/>
      <c r="DS32" s="206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8"/>
      <c r="EF32" s="206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8"/>
      <c r="ES32" s="212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213"/>
    </row>
    <row r="33" spans="1:161" ht="12.75" customHeight="1">
      <c r="A33" s="178" t="s">
        <v>55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80" t="s">
        <v>59</v>
      </c>
      <c r="BY33" s="181"/>
      <c r="BZ33" s="181"/>
      <c r="CA33" s="181"/>
      <c r="CB33" s="181"/>
      <c r="CC33" s="181"/>
      <c r="CD33" s="181"/>
      <c r="CE33" s="182"/>
      <c r="CF33" s="186" t="s">
        <v>60</v>
      </c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8"/>
      <c r="CS33" s="180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2"/>
      <c r="DF33" s="192">
        <f>DF35+DF36</f>
        <v>10375249.369999999</v>
      </c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4"/>
      <c r="DS33" s="192">
        <f>DS35+DS36</f>
        <v>9748384.3699999992</v>
      </c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4"/>
      <c r="EF33" s="192">
        <f>EF35+EF36</f>
        <v>9748384.3699999992</v>
      </c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4"/>
      <c r="ES33" s="209" t="s">
        <v>50</v>
      </c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1"/>
    </row>
    <row r="34" spans="1:161" ht="14.25" customHeight="1" thickBot="1">
      <c r="A34" s="223" t="s">
        <v>61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10"/>
      <c r="BW34" s="10"/>
      <c r="BX34" s="183"/>
      <c r="BY34" s="184"/>
      <c r="BZ34" s="184"/>
      <c r="CA34" s="184"/>
      <c r="CB34" s="184"/>
      <c r="CC34" s="184"/>
      <c r="CD34" s="184"/>
      <c r="CE34" s="185"/>
      <c r="CF34" s="189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1"/>
      <c r="CS34" s="189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1"/>
      <c r="DF34" s="195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7"/>
      <c r="DS34" s="195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7"/>
      <c r="EF34" s="195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7"/>
      <c r="ES34" s="220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2"/>
    </row>
    <row r="35" spans="1:161" ht="21" customHeight="1">
      <c r="A35" s="224" t="s">
        <v>62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6"/>
      <c r="BX35" s="202" t="s">
        <v>63</v>
      </c>
      <c r="BY35" s="184"/>
      <c r="BZ35" s="184"/>
      <c r="CA35" s="184"/>
      <c r="CB35" s="184"/>
      <c r="CC35" s="184"/>
      <c r="CD35" s="184"/>
      <c r="CE35" s="185"/>
      <c r="CF35" s="101" t="s">
        <v>60</v>
      </c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7"/>
      <c r="CS35" s="101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7"/>
      <c r="DF35" s="102">
        <f>992000</f>
        <v>992000</v>
      </c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4"/>
      <c r="DS35" s="102">
        <f>992000</f>
        <v>992000</v>
      </c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4"/>
      <c r="EF35" s="102">
        <f>992000</f>
        <v>992000</v>
      </c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4"/>
      <c r="ES35" s="105" t="s">
        <v>50</v>
      </c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7"/>
    </row>
    <row r="36" spans="1:161" ht="23.25" customHeight="1">
      <c r="A36" s="92" t="s">
        <v>64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115" t="s">
        <v>65</v>
      </c>
      <c r="BY36" s="116"/>
      <c r="BZ36" s="116"/>
      <c r="CA36" s="116"/>
      <c r="CB36" s="116"/>
      <c r="CC36" s="116"/>
      <c r="CD36" s="116"/>
      <c r="CE36" s="172"/>
      <c r="CF36" s="173" t="s">
        <v>60</v>
      </c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72"/>
      <c r="CS36" s="173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72"/>
      <c r="DF36" s="228">
        <f>8758249.37+613000+12000</f>
        <v>9383249.3699999992</v>
      </c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30"/>
      <c r="DS36" s="228">
        <f>8756384.37</f>
        <v>8756384.3699999992</v>
      </c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30"/>
      <c r="EF36" s="228">
        <f>8756384.37</f>
        <v>8756384.3699999992</v>
      </c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30"/>
      <c r="ES36" s="174" t="s">
        <v>50</v>
      </c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7"/>
    </row>
    <row r="37" spans="1:161" ht="14.25" customHeight="1">
      <c r="A37" s="240" t="s">
        <v>66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2"/>
      <c r="BX37" s="115" t="s">
        <v>67</v>
      </c>
      <c r="BY37" s="116"/>
      <c r="BZ37" s="116"/>
      <c r="CA37" s="116"/>
      <c r="CB37" s="116"/>
      <c r="CC37" s="116"/>
      <c r="CD37" s="116"/>
      <c r="CE37" s="172"/>
      <c r="CF37" s="173" t="s">
        <v>68</v>
      </c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72"/>
      <c r="CS37" s="173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72"/>
      <c r="DF37" s="235">
        <f>DF38+DF40</f>
        <v>251500</v>
      </c>
      <c r="DG37" s="236"/>
      <c r="DH37" s="236"/>
      <c r="DI37" s="236"/>
      <c r="DJ37" s="236"/>
      <c r="DK37" s="236"/>
      <c r="DL37" s="236"/>
      <c r="DM37" s="236"/>
      <c r="DN37" s="236"/>
      <c r="DO37" s="236"/>
      <c r="DP37" s="236"/>
      <c r="DQ37" s="236"/>
      <c r="DR37" s="237"/>
      <c r="DS37" s="235">
        <f>DS38+DS40</f>
        <v>297500</v>
      </c>
      <c r="DT37" s="236"/>
      <c r="DU37" s="236"/>
      <c r="DV37" s="236"/>
      <c r="DW37" s="236"/>
      <c r="DX37" s="236"/>
      <c r="DY37" s="236"/>
      <c r="DZ37" s="236"/>
      <c r="EA37" s="236"/>
      <c r="EB37" s="236"/>
      <c r="EC37" s="236"/>
      <c r="ED37" s="236"/>
      <c r="EE37" s="237"/>
      <c r="EF37" s="235">
        <f>EF38+EF40</f>
        <v>301500</v>
      </c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7"/>
      <c r="ES37" s="174" t="s">
        <v>50</v>
      </c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7"/>
    </row>
    <row r="38" spans="1:161" ht="11.1" customHeight="1">
      <c r="A38" s="238" t="s">
        <v>55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01" t="s">
        <v>69</v>
      </c>
      <c r="BY38" s="181"/>
      <c r="BZ38" s="181"/>
      <c r="CA38" s="181"/>
      <c r="CB38" s="181"/>
      <c r="CC38" s="181"/>
      <c r="CD38" s="181"/>
      <c r="CE38" s="182"/>
      <c r="CF38" s="180" t="s">
        <v>68</v>
      </c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2"/>
      <c r="CS38" s="180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2"/>
      <c r="DF38" s="203">
        <f>251500</f>
        <v>251500</v>
      </c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5"/>
      <c r="DS38" s="203">
        <f>297500</f>
        <v>297500</v>
      </c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5"/>
      <c r="EF38" s="203">
        <f>301500</f>
        <v>301500</v>
      </c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5"/>
      <c r="ES38" s="209" t="s">
        <v>50</v>
      </c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1"/>
    </row>
    <row r="39" spans="1:161" ht="11.1" customHeight="1">
      <c r="A39" s="231" t="s">
        <v>70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3"/>
      <c r="BX39" s="202"/>
      <c r="BY39" s="184"/>
      <c r="BZ39" s="184"/>
      <c r="CA39" s="184"/>
      <c r="CB39" s="184"/>
      <c r="CC39" s="184"/>
      <c r="CD39" s="184"/>
      <c r="CE39" s="185"/>
      <c r="CF39" s="183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3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06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8"/>
      <c r="DS39" s="206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8"/>
      <c r="EF39" s="206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8"/>
      <c r="ES39" s="212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213"/>
    </row>
    <row r="40" spans="1:161" ht="11.1" customHeight="1">
      <c r="A40" s="234" t="s">
        <v>71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3"/>
      <c r="BX40" s="115" t="s">
        <v>72</v>
      </c>
      <c r="BY40" s="116"/>
      <c r="BZ40" s="116"/>
      <c r="CA40" s="116"/>
      <c r="CB40" s="116"/>
      <c r="CC40" s="116"/>
      <c r="CD40" s="116"/>
      <c r="CE40" s="172"/>
      <c r="CF40" s="173" t="s">
        <v>68</v>
      </c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72"/>
      <c r="CS40" s="173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72"/>
      <c r="DF40" s="228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30"/>
      <c r="DS40" s="228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30"/>
      <c r="EF40" s="228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30"/>
      <c r="ES40" s="174" t="s">
        <v>50</v>
      </c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7"/>
    </row>
    <row r="41" spans="1:161" ht="15.75" customHeight="1">
      <c r="A41" s="214" t="s">
        <v>73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6" t="s">
        <v>74</v>
      </c>
      <c r="BY41" s="217"/>
      <c r="BZ41" s="217"/>
      <c r="CA41" s="217"/>
      <c r="CB41" s="217"/>
      <c r="CC41" s="217"/>
      <c r="CD41" s="217"/>
      <c r="CE41" s="218"/>
      <c r="CF41" s="219" t="s">
        <v>50</v>
      </c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8"/>
      <c r="CS41" s="173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72"/>
      <c r="DF41" s="243">
        <f>DF42+DF71+DF76</f>
        <v>10626749.370000001</v>
      </c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5"/>
      <c r="DS41" s="243">
        <f>DS42+DS71+DS76</f>
        <v>10045884.370000001</v>
      </c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5"/>
      <c r="EF41" s="243">
        <f>EF42+EF71+EF76</f>
        <v>10049884.370000001</v>
      </c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5"/>
      <c r="ES41" s="174" t="s">
        <v>50</v>
      </c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7"/>
    </row>
    <row r="42" spans="1:161" ht="22.5" customHeight="1">
      <c r="A42" s="246" t="s">
        <v>75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115" t="s">
        <v>76</v>
      </c>
      <c r="BY42" s="116"/>
      <c r="BZ42" s="116"/>
      <c r="CA42" s="116"/>
      <c r="CB42" s="116"/>
      <c r="CC42" s="116"/>
      <c r="CD42" s="116"/>
      <c r="CE42" s="172"/>
      <c r="CF42" s="173" t="s">
        <v>50</v>
      </c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72"/>
      <c r="CS42" s="173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72"/>
      <c r="DF42" s="243">
        <f>DF43+DF44+DF45+DF46+DF47+DF53+DF54+DF55+DF56+DF58+DF59+DF60+DF62+DF63+DF64+DF57+DF61+DF65</f>
        <v>8561000</v>
      </c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5"/>
      <c r="DS42" s="243">
        <f>DS43+DS44+DS45+DS46+DS47+DS53+DS54+DS55+DS56+DS58+DS59+DS60+DS62+DS63+DS64+DS57+DS61+DS65</f>
        <v>7994000</v>
      </c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5"/>
      <c r="EF42" s="243">
        <f>EF43+EF44+EF45+EF46+EF47+EF53+EF54+EF55+EF56+EF58+EF59+EF60+EF62+EF63+EF64+EF57+EF61+EF65</f>
        <v>7998000</v>
      </c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5"/>
      <c r="ES42" s="174" t="s">
        <v>50</v>
      </c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7"/>
    </row>
    <row r="43" spans="1:161" ht="22.5" customHeight="1">
      <c r="A43" s="92" t="s">
        <v>77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115" t="s">
        <v>78</v>
      </c>
      <c r="BY43" s="116"/>
      <c r="BZ43" s="116"/>
      <c r="CA43" s="116"/>
      <c r="CB43" s="116"/>
      <c r="CC43" s="116"/>
      <c r="CD43" s="116"/>
      <c r="CE43" s="172"/>
      <c r="CF43" s="173" t="s">
        <v>79</v>
      </c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72"/>
      <c r="CS43" s="173" t="s">
        <v>80</v>
      </c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72"/>
      <c r="DF43" s="248">
        <f>3080000</f>
        <v>3080000</v>
      </c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50"/>
      <c r="DS43" s="248">
        <f>3080000</f>
        <v>3080000</v>
      </c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50"/>
      <c r="EF43" s="248">
        <f>3080000</f>
        <v>3080000</v>
      </c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50"/>
      <c r="ES43" s="174" t="s">
        <v>50</v>
      </c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7"/>
    </row>
    <row r="44" spans="1:161" ht="22.5" customHeight="1">
      <c r="A44" s="92" t="s">
        <v>81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115" t="s">
        <v>78</v>
      </c>
      <c r="BY44" s="116"/>
      <c r="BZ44" s="116"/>
      <c r="CA44" s="116"/>
      <c r="CB44" s="116"/>
      <c r="CC44" s="116"/>
      <c r="CD44" s="116"/>
      <c r="CE44" s="172"/>
      <c r="CF44" s="173" t="s">
        <v>79</v>
      </c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72"/>
      <c r="CS44" s="173" t="s">
        <v>252</v>
      </c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72"/>
      <c r="DF44" s="228">
        <f>2590000+400000</f>
        <v>2990000</v>
      </c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30"/>
      <c r="DS44" s="228">
        <f>2590000</f>
        <v>2590000</v>
      </c>
      <c r="DT44" s="229"/>
      <c r="DU44" s="229"/>
      <c r="DV44" s="229"/>
      <c r="DW44" s="229"/>
      <c r="DX44" s="229"/>
      <c r="DY44" s="229"/>
      <c r="DZ44" s="229"/>
      <c r="EA44" s="229"/>
      <c r="EB44" s="229"/>
      <c r="EC44" s="229"/>
      <c r="ED44" s="229"/>
      <c r="EE44" s="230"/>
      <c r="EF44" s="228">
        <f>2590000</f>
        <v>2590000</v>
      </c>
      <c r="EG44" s="229"/>
      <c r="EH44" s="229"/>
      <c r="EI44" s="229"/>
      <c r="EJ44" s="229"/>
      <c r="EK44" s="229"/>
      <c r="EL44" s="229"/>
      <c r="EM44" s="229"/>
      <c r="EN44" s="229"/>
      <c r="EO44" s="229"/>
      <c r="EP44" s="229"/>
      <c r="EQ44" s="229"/>
      <c r="ER44" s="230"/>
      <c r="ES44" s="174" t="s">
        <v>50</v>
      </c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7"/>
    </row>
    <row r="45" spans="1:161" ht="22.5" customHeight="1">
      <c r="A45" s="92" t="s">
        <v>81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115" t="s">
        <v>78</v>
      </c>
      <c r="BY45" s="116"/>
      <c r="BZ45" s="116"/>
      <c r="CA45" s="116"/>
      <c r="CB45" s="116"/>
      <c r="CC45" s="116"/>
      <c r="CD45" s="116"/>
      <c r="CE45" s="172"/>
      <c r="CF45" s="173" t="s">
        <v>79</v>
      </c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72"/>
      <c r="CS45" s="173" t="s">
        <v>253</v>
      </c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72"/>
      <c r="DF45" s="228">
        <f>170000+9000</f>
        <v>179000</v>
      </c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30"/>
      <c r="DS45" s="228">
        <f>170000</f>
        <v>170000</v>
      </c>
      <c r="DT45" s="229"/>
      <c r="DU45" s="229"/>
      <c r="DV45" s="229"/>
      <c r="DW45" s="229"/>
      <c r="DX45" s="229"/>
      <c r="DY45" s="229"/>
      <c r="DZ45" s="229"/>
      <c r="EA45" s="229"/>
      <c r="EB45" s="229"/>
      <c r="EC45" s="229"/>
      <c r="ED45" s="229"/>
      <c r="EE45" s="230"/>
      <c r="EF45" s="228">
        <f>170000</f>
        <v>170000</v>
      </c>
      <c r="EG45" s="229"/>
      <c r="EH45" s="229"/>
      <c r="EI45" s="229"/>
      <c r="EJ45" s="229"/>
      <c r="EK45" s="229"/>
      <c r="EL45" s="229"/>
      <c r="EM45" s="229"/>
      <c r="EN45" s="229"/>
      <c r="EO45" s="229"/>
      <c r="EP45" s="229"/>
      <c r="EQ45" s="229"/>
      <c r="ER45" s="230"/>
      <c r="ES45" s="174" t="s">
        <v>50</v>
      </c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7"/>
    </row>
    <row r="46" spans="1:161" ht="22.5" hidden="1" customHeight="1">
      <c r="A46" s="92" t="s">
        <v>81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115" t="s">
        <v>78</v>
      </c>
      <c r="BY46" s="116"/>
      <c r="BZ46" s="116"/>
      <c r="CA46" s="116"/>
      <c r="CB46" s="116"/>
      <c r="CC46" s="116"/>
      <c r="CD46" s="116"/>
      <c r="CE46" s="172"/>
      <c r="CF46" s="173" t="s">
        <v>79</v>
      </c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72"/>
      <c r="CS46" s="173" t="s">
        <v>82</v>
      </c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72"/>
      <c r="DF46" s="228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30"/>
      <c r="DS46" s="228"/>
      <c r="DT46" s="229"/>
      <c r="DU46" s="229"/>
      <c r="DV46" s="229"/>
      <c r="DW46" s="229"/>
      <c r="DX46" s="229"/>
      <c r="DY46" s="229"/>
      <c r="DZ46" s="229"/>
      <c r="EA46" s="229"/>
      <c r="EB46" s="229"/>
      <c r="EC46" s="229"/>
      <c r="ED46" s="229"/>
      <c r="EE46" s="230"/>
      <c r="EF46" s="228"/>
      <c r="EG46" s="229"/>
      <c r="EH46" s="229"/>
      <c r="EI46" s="229"/>
      <c r="EJ46" s="229"/>
      <c r="EK46" s="229"/>
      <c r="EL46" s="229"/>
      <c r="EM46" s="229"/>
      <c r="EN46" s="229"/>
      <c r="EO46" s="229"/>
      <c r="EP46" s="229"/>
      <c r="EQ46" s="229"/>
      <c r="ER46" s="230"/>
      <c r="ES46" s="174" t="s">
        <v>50</v>
      </c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7"/>
    </row>
    <row r="47" spans="1:161" ht="23.25" hidden="1" customHeight="1">
      <c r="A47" s="92" t="s">
        <v>83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2"/>
      <c r="BX47" s="115" t="s">
        <v>78</v>
      </c>
      <c r="BY47" s="116"/>
      <c r="BZ47" s="116"/>
      <c r="CA47" s="116"/>
      <c r="CB47" s="116"/>
      <c r="CC47" s="116"/>
      <c r="CD47" s="116"/>
      <c r="CE47" s="172"/>
      <c r="CF47" s="173" t="s">
        <v>79</v>
      </c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72"/>
      <c r="CS47" s="173" t="s">
        <v>84</v>
      </c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72"/>
      <c r="DF47" s="228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30"/>
      <c r="DS47" s="228"/>
      <c r="DT47" s="229"/>
      <c r="DU47" s="229"/>
      <c r="DV47" s="229"/>
      <c r="DW47" s="229"/>
      <c r="DX47" s="229"/>
      <c r="DY47" s="229"/>
      <c r="DZ47" s="229"/>
      <c r="EA47" s="229"/>
      <c r="EB47" s="229"/>
      <c r="EC47" s="229"/>
      <c r="ED47" s="229"/>
      <c r="EE47" s="230"/>
      <c r="EF47" s="228"/>
      <c r="EG47" s="229"/>
      <c r="EH47" s="229"/>
      <c r="EI47" s="229"/>
      <c r="EJ47" s="229"/>
      <c r="EK47" s="229"/>
      <c r="EL47" s="229"/>
      <c r="EM47" s="229"/>
      <c r="EN47" s="229"/>
      <c r="EO47" s="229"/>
      <c r="EP47" s="229"/>
      <c r="EQ47" s="229"/>
      <c r="ER47" s="230"/>
      <c r="ES47" s="174" t="s">
        <v>50</v>
      </c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7"/>
    </row>
    <row r="48" spans="1:161" ht="11.1" hidden="1" customHeight="1">
      <c r="A48" s="92" t="s">
        <v>85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4"/>
      <c r="BX48" s="115" t="s">
        <v>86</v>
      </c>
      <c r="BY48" s="116"/>
      <c r="BZ48" s="116"/>
      <c r="CA48" s="116"/>
      <c r="CB48" s="116"/>
      <c r="CC48" s="116"/>
      <c r="CD48" s="116"/>
      <c r="CE48" s="172"/>
      <c r="CF48" s="173" t="s">
        <v>87</v>
      </c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72"/>
      <c r="CS48" s="173" t="s">
        <v>88</v>
      </c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72"/>
      <c r="DF48" s="228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30"/>
      <c r="DS48" s="228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30"/>
      <c r="EF48" s="228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30"/>
      <c r="ES48" s="174" t="s">
        <v>50</v>
      </c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7"/>
    </row>
    <row r="49" spans="1:161" ht="11.1" hidden="1" customHeight="1">
      <c r="A49" s="92" t="s">
        <v>85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4"/>
      <c r="BX49" s="115" t="s">
        <v>86</v>
      </c>
      <c r="BY49" s="116"/>
      <c r="BZ49" s="116"/>
      <c r="CA49" s="116"/>
      <c r="CB49" s="116"/>
      <c r="CC49" s="116"/>
      <c r="CD49" s="116"/>
      <c r="CE49" s="172"/>
      <c r="CF49" s="173" t="s">
        <v>87</v>
      </c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72"/>
      <c r="CS49" s="173" t="s">
        <v>89</v>
      </c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72"/>
      <c r="DF49" s="228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30"/>
      <c r="DS49" s="228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30"/>
      <c r="EF49" s="228"/>
      <c r="EG49" s="229"/>
      <c r="EH49" s="229"/>
      <c r="EI49" s="229"/>
      <c r="EJ49" s="229"/>
      <c r="EK49" s="229"/>
      <c r="EL49" s="229"/>
      <c r="EM49" s="229"/>
      <c r="EN49" s="229"/>
      <c r="EO49" s="229"/>
      <c r="EP49" s="229"/>
      <c r="EQ49" s="229"/>
      <c r="ER49" s="230"/>
      <c r="ES49" s="174" t="s">
        <v>50</v>
      </c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7"/>
    </row>
    <row r="50" spans="1:161" ht="11.1" hidden="1" customHeight="1">
      <c r="A50" s="92" t="s">
        <v>85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4"/>
      <c r="BX50" s="115" t="s">
        <v>86</v>
      </c>
      <c r="BY50" s="116"/>
      <c r="BZ50" s="116"/>
      <c r="CA50" s="116"/>
      <c r="CB50" s="116"/>
      <c r="CC50" s="116"/>
      <c r="CD50" s="116"/>
      <c r="CE50" s="172"/>
      <c r="CF50" s="173" t="s">
        <v>87</v>
      </c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72"/>
      <c r="CS50" s="173" t="s">
        <v>90</v>
      </c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72"/>
      <c r="DF50" s="228"/>
      <c r="DG50" s="229"/>
      <c r="DH50" s="229"/>
      <c r="DI50" s="229"/>
      <c r="DJ50" s="229"/>
      <c r="DK50" s="229"/>
      <c r="DL50" s="229"/>
      <c r="DM50" s="229"/>
      <c r="DN50" s="229"/>
      <c r="DO50" s="229"/>
      <c r="DP50" s="229"/>
      <c r="DQ50" s="229"/>
      <c r="DR50" s="230"/>
      <c r="DS50" s="228"/>
      <c r="DT50" s="229"/>
      <c r="DU50" s="229"/>
      <c r="DV50" s="229"/>
      <c r="DW50" s="229"/>
      <c r="DX50" s="229"/>
      <c r="DY50" s="229"/>
      <c r="DZ50" s="229"/>
      <c r="EA50" s="229"/>
      <c r="EB50" s="229"/>
      <c r="EC50" s="229"/>
      <c r="ED50" s="229"/>
      <c r="EE50" s="230"/>
      <c r="EF50" s="228"/>
      <c r="EG50" s="229"/>
      <c r="EH50" s="229"/>
      <c r="EI50" s="229"/>
      <c r="EJ50" s="229"/>
      <c r="EK50" s="229"/>
      <c r="EL50" s="229"/>
      <c r="EM50" s="229"/>
      <c r="EN50" s="229"/>
      <c r="EO50" s="229"/>
      <c r="EP50" s="229"/>
      <c r="EQ50" s="229"/>
      <c r="ER50" s="230"/>
      <c r="ES50" s="174" t="s">
        <v>50</v>
      </c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7"/>
    </row>
    <row r="51" spans="1:161" ht="11.1" hidden="1" customHeight="1">
      <c r="A51" s="92" t="s">
        <v>85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4"/>
      <c r="BX51" s="115" t="s">
        <v>86</v>
      </c>
      <c r="BY51" s="116"/>
      <c r="BZ51" s="116"/>
      <c r="CA51" s="116"/>
      <c r="CB51" s="116"/>
      <c r="CC51" s="116"/>
      <c r="CD51" s="116"/>
      <c r="CE51" s="172"/>
      <c r="CF51" s="173" t="s">
        <v>87</v>
      </c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72"/>
      <c r="CS51" s="173" t="s">
        <v>91</v>
      </c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72"/>
      <c r="DF51" s="228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30"/>
      <c r="DS51" s="228"/>
      <c r="DT51" s="229"/>
      <c r="DU51" s="229"/>
      <c r="DV51" s="229"/>
      <c r="DW51" s="229"/>
      <c r="DX51" s="229"/>
      <c r="DY51" s="229"/>
      <c r="DZ51" s="229"/>
      <c r="EA51" s="229"/>
      <c r="EB51" s="229"/>
      <c r="EC51" s="229"/>
      <c r="ED51" s="229"/>
      <c r="EE51" s="230"/>
      <c r="EF51" s="228"/>
      <c r="EG51" s="229"/>
      <c r="EH51" s="229"/>
      <c r="EI51" s="229"/>
      <c r="EJ51" s="229"/>
      <c r="EK51" s="229"/>
      <c r="EL51" s="229"/>
      <c r="EM51" s="229"/>
      <c r="EN51" s="229"/>
      <c r="EO51" s="229"/>
      <c r="EP51" s="229"/>
      <c r="EQ51" s="229"/>
      <c r="ER51" s="230"/>
      <c r="ES51" s="174" t="s">
        <v>50</v>
      </c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7"/>
    </row>
    <row r="52" spans="1:161" ht="11.1" hidden="1" customHeight="1">
      <c r="A52" s="92" t="s">
        <v>85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4"/>
      <c r="BX52" s="115" t="s">
        <v>86</v>
      </c>
      <c r="BY52" s="116"/>
      <c r="BZ52" s="116"/>
      <c r="CA52" s="116"/>
      <c r="CB52" s="116"/>
      <c r="CC52" s="116"/>
      <c r="CD52" s="116"/>
      <c r="CE52" s="172"/>
      <c r="CF52" s="173" t="s">
        <v>87</v>
      </c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72"/>
      <c r="CS52" s="173" t="s">
        <v>92</v>
      </c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72"/>
      <c r="DF52" s="228"/>
      <c r="DG52" s="229"/>
      <c r="DH52" s="229"/>
      <c r="DI52" s="229"/>
      <c r="DJ52" s="229"/>
      <c r="DK52" s="229"/>
      <c r="DL52" s="229"/>
      <c r="DM52" s="229"/>
      <c r="DN52" s="229"/>
      <c r="DO52" s="229"/>
      <c r="DP52" s="229"/>
      <c r="DQ52" s="229"/>
      <c r="DR52" s="230"/>
      <c r="DS52" s="228"/>
      <c r="DT52" s="229"/>
      <c r="DU52" s="229"/>
      <c r="DV52" s="229"/>
      <c r="DW52" s="229"/>
      <c r="DX52" s="229"/>
      <c r="DY52" s="229"/>
      <c r="DZ52" s="229"/>
      <c r="EA52" s="229"/>
      <c r="EB52" s="229"/>
      <c r="EC52" s="229"/>
      <c r="ED52" s="229"/>
      <c r="EE52" s="230"/>
      <c r="EF52" s="228"/>
      <c r="EG52" s="229"/>
      <c r="EH52" s="229"/>
      <c r="EI52" s="229"/>
      <c r="EJ52" s="229"/>
      <c r="EK52" s="229"/>
      <c r="EL52" s="229"/>
      <c r="EM52" s="229"/>
      <c r="EN52" s="229"/>
      <c r="EO52" s="229"/>
      <c r="EP52" s="229"/>
      <c r="EQ52" s="229"/>
      <c r="ER52" s="230"/>
      <c r="ES52" s="174" t="s">
        <v>50</v>
      </c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7"/>
    </row>
    <row r="53" spans="1:161" ht="12" customHeight="1">
      <c r="A53" s="92" t="s">
        <v>93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115" t="s">
        <v>78</v>
      </c>
      <c r="BY53" s="116"/>
      <c r="BZ53" s="116"/>
      <c r="CA53" s="116"/>
      <c r="CB53" s="116"/>
      <c r="CC53" s="116"/>
      <c r="CD53" s="116"/>
      <c r="CE53" s="172"/>
      <c r="CF53" s="173" t="s">
        <v>79</v>
      </c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72"/>
      <c r="CS53" s="173" t="s">
        <v>94</v>
      </c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72"/>
      <c r="DF53" s="248">
        <f>40000</f>
        <v>40000</v>
      </c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50"/>
      <c r="DS53" s="248">
        <f>40000</f>
        <v>40000</v>
      </c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50"/>
      <c r="EF53" s="248">
        <f>40000</f>
        <v>40000</v>
      </c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50"/>
      <c r="ES53" s="174" t="s">
        <v>50</v>
      </c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7"/>
    </row>
    <row r="54" spans="1:161" ht="12" customHeight="1">
      <c r="A54" s="92" t="s">
        <v>93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115" t="s">
        <v>78</v>
      </c>
      <c r="BY54" s="116"/>
      <c r="BZ54" s="116"/>
      <c r="CA54" s="116"/>
      <c r="CB54" s="116"/>
      <c r="CC54" s="116"/>
      <c r="CD54" s="116"/>
      <c r="CE54" s="172"/>
      <c r="CF54" s="173" t="s">
        <v>79</v>
      </c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72"/>
      <c r="CS54" s="173" t="s">
        <v>254</v>
      </c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72"/>
      <c r="DF54" s="228">
        <f>40000</f>
        <v>40000</v>
      </c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30"/>
      <c r="DS54" s="228">
        <f>40000</f>
        <v>40000</v>
      </c>
      <c r="DT54" s="229"/>
      <c r="DU54" s="229"/>
      <c r="DV54" s="229"/>
      <c r="DW54" s="229"/>
      <c r="DX54" s="229"/>
      <c r="DY54" s="229"/>
      <c r="DZ54" s="229"/>
      <c r="EA54" s="229"/>
      <c r="EB54" s="229"/>
      <c r="EC54" s="229"/>
      <c r="ED54" s="229"/>
      <c r="EE54" s="230"/>
      <c r="EF54" s="228">
        <f>40000</f>
        <v>40000</v>
      </c>
      <c r="EG54" s="229"/>
      <c r="EH54" s="229"/>
      <c r="EI54" s="229"/>
      <c r="EJ54" s="229"/>
      <c r="EK54" s="229"/>
      <c r="EL54" s="229"/>
      <c r="EM54" s="229"/>
      <c r="EN54" s="229"/>
      <c r="EO54" s="229"/>
      <c r="EP54" s="229"/>
      <c r="EQ54" s="229"/>
      <c r="ER54" s="230"/>
      <c r="ES54" s="174" t="s">
        <v>50</v>
      </c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7"/>
    </row>
    <row r="55" spans="1:161" ht="12" customHeight="1">
      <c r="A55" s="92" t="s">
        <v>93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115" t="s">
        <v>78</v>
      </c>
      <c r="BY55" s="116"/>
      <c r="BZ55" s="116"/>
      <c r="CA55" s="116"/>
      <c r="CB55" s="116"/>
      <c r="CC55" s="116"/>
      <c r="CD55" s="116"/>
      <c r="CE55" s="172"/>
      <c r="CF55" s="173" t="s">
        <v>79</v>
      </c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72"/>
      <c r="CS55" s="173" t="s">
        <v>255</v>
      </c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72"/>
      <c r="DF55" s="228">
        <f>5000</f>
        <v>5000</v>
      </c>
      <c r="DG55" s="229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  <c r="DR55" s="230"/>
      <c r="DS55" s="228">
        <f>5000</f>
        <v>5000</v>
      </c>
      <c r="DT55" s="229"/>
      <c r="DU55" s="229"/>
      <c r="DV55" s="229"/>
      <c r="DW55" s="229"/>
      <c r="DX55" s="229"/>
      <c r="DY55" s="229"/>
      <c r="DZ55" s="229"/>
      <c r="EA55" s="229"/>
      <c r="EB55" s="229"/>
      <c r="EC55" s="229"/>
      <c r="ED55" s="229"/>
      <c r="EE55" s="230"/>
      <c r="EF55" s="228">
        <f>5000</f>
        <v>5000</v>
      </c>
      <c r="EG55" s="229"/>
      <c r="EH55" s="229"/>
      <c r="EI55" s="229"/>
      <c r="EJ55" s="229"/>
      <c r="EK55" s="229"/>
      <c r="EL55" s="229"/>
      <c r="EM55" s="229"/>
      <c r="EN55" s="229"/>
      <c r="EO55" s="229"/>
      <c r="EP55" s="229"/>
      <c r="EQ55" s="229"/>
      <c r="ER55" s="230"/>
      <c r="ES55" s="174" t="s">
        <v>50</v>
      </c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7"/>
    </row>
    <row r="56" spans="1:161" ht="12" hidden="1" customHeight="1">
      <c r="A56" s="92" t="s">
        <v>93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115" t="s">
        <v>78</v>
      </c>
      <c r="BY56" s="116"/>
      <c r="BZ56" s="116"/>
      <c r="CA56" s="116"/>
      <c r="CB56" s="116"/>
      <c r="CC56" s="116"/>
      <c r="CD56" s="116"/>
      <c r="CE56" s="172"/>
      <c r="CF56" s="173" t="s">
        <v>79</v>
      </c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72"/>
      <c r="CS56" s="173" t="s">
        <v>97</v>
      </c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72"/>
      <c r="DF56" s="228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30"/>
      <c r="DS56" s="228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30"/>
      <c r="EF56" s="228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30"/>
      <c r="ES56" s="174" t="s">
        <v>50</v>
      </c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7"/>
    </row>
    <row r="57" spans="1:161" ht="12" hidden="1" customHeight="1">
      <c r="A57" s="92" t="s">
        <v>93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115" t="s">
        <v>78</v>
      </c>
      <c r="BY57" s="116"/>
      <c r="BZ57" s="116"/>
      <c r="CA57" s="116"/>
      <c r="CB57" s="116"/>
      <c r="CC57" s="116"/>
      <c r="CD57" s="116"/>
      <c r="CE57" s="172"/>
      <c r="CF57" s="173" t="s">
        <v>79</v>
      </c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72"/>
      <c r="CS57" s="173" t="s">
        <v>98</v>
      </c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72"/>
      <c r="DF57" s="228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30"/>
      <c r="DS57" s="228"/>
      <c r="DT57" s="229"/>
      <c r="DU57" s="229"/>
      <c r="DV57" s="229"/>
      <c r="DW57" s="229"/>
      <c r="DX57" s="229"/>
      <c r="DY57" s="229"/>
      <c r="DZ57" s="229"/>
      <c r="EA57" s="229"/>
      <c r="EB57" s="229"/>
      <c r="EC57" s="229"/>
      <c r="ED57" s="229"/>
      <c r="EE57" s="230"/>
      <c r="EF57" s="228"/>
      <c r="EG57" s="229"/>
      <c r="EH57" s="229"/>
      <c r="EI57" s="229"/>
      <c r="EJ57" s="229"/>
      <c r="EK57" s="229"/>
      <c r="EL57" s="229"/>
      <c r="EM57" s="229"/>
      <c r="EN57" s="229"/>
      <c r="EO57" s="229"/>
      <c r="EP57" s="229"/>
      <c r="EQ57" s="229"/>
      <c r="ER57" s="230"/>
      <c r="ES57" s="174" t="s">
        <v>50</v>
      </c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7"/>
    </row>
    <row r="58" spans="1:161" ht="15.75" hidden="1" customHeight="1">
      <c r="A58" s="92" t="s">
        <v>99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115" t="s">
        <v>86</v>
      </c>
      <c r="BY58" s="116"/>
      <c r="BZ58" s="116"/>
      <c r="CA58" s="116"/>
      <c r="CB58" s="116"/>
      <c r="CC58" s="116"/>
      <c r="CD58" s="116"/>
      <c r="CE58" s="172"/>
      <c r="CF58" s="173" t="s">
        <v>100</v>
      </c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72"/>
      <c r="CS58" s="173" t="s">
        <v>94</v>
      </c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72"/>
      <c r="DF58" s="228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30"/>
      <c r="DS58" s="228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30"/>
      <c r="EF58" s="228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30"/>
      <c r="ES58" s="174" t="s">
        <v>50</v>
      </c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7"/>
    </row>
    <row r="59" spans="1:161" ht="15.75" hidden="1" customHeight="1">
      <c r="A59" s="92" t="s">
        <v>99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115" t="s">
        <v>86</v>
      </c>
      <c r="BY59" s="116"/>
      <c r="BZ59" s="116"/>
      <c r="CA59" s="116"/>
      <c r="CB59" s="116"/>
      <c r="CC59" s="116"/>
      <c r="CD59" s="116"/>
      <c r="CE59" s="172"/>
      <c r="CF59" s="173" t="s">
        <v>100</v>
      </c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72"/>
      <c r="CS59" s="173" t="s">
        <v>95</v>
      </c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72"/>
      <c r="DF59" s="228"/>
      <c r="DG59" s="229"/>
      <c r="DH59" s="229"/>
      <c r="DI59" s="229"/>
      <c r="DJ59" s="229"/>
      <c r="DK59" s="229"/>
      <c r="DL59" s="229"/>
      <c r="DM59" s="229"/>
      <c r="DN59" s="229"/>
      <c r="DO59" s="229"/>
      <c r="DP59" s="229"/>
      <c r="DQ59" s="229"/>
      <c r="DR59" s="230"/>
      <c r="DS59" s="228"/>
      <c r="DT59" s="229"/>
      <c r="DU59" s="229"/>
      <c r="DV59" s="229"/>
      <c r="DW59" s="229"/>
      <c r="DX59" s="229"/>
      <c r="DY59" s="229"/>
      <c r="DZ59" s="229"/>
      <c r="EA59" s="229"/>
      <c r="EB59" s="229"/>
      <c r="EC59" s="229"/>
      <c r="ED59" s="229"/>
      <c r="EE59" s="230"/>
      <c r="EF59" s="228"/>
      <c r="EG59" s="229"/>
      <c r="EH59" s="229"/>
      <c r="EI59" s="229"/>
      <c r="EJ59" s="229"/>
      <c r="EK59" s="229"/>
      <c r="EL59" s="229"/>
      <c r="EM59" s="229"/>
      <c r="EN59" s="229"/>
      <c r="EO59" s="229"/>
      <c r="EP59" s="229"/>
      <c r="EQ59" s="229"/>
      <c r="ER59" s="230"/>
      <c r="ES59" s="174" t="s">
        <v>50</v>
      </c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7"/>
    </row>
    <row r="60" spans="1:161" ht="15.75" hidden="1" customHeight="1">
      <c r="A60" s="92" t="s">
        <v>99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115" t="s">
        <v>101</v>
      </c>
      <c r="BY60" s="116"/>
      <c r="BZ60" s="116"/>
      <c r="CA60" s="116"/>
      <c r="CB60" s="116"/>
      <c r="CC60" s="116"/>
      <c r="CD60" s="116"/>
      <c r="CE60" s="172"/>
      <c r="CF60" s="173" t="s">
        <v>100</v>
      </c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72"/>
      <c r="CS60" s="173" t="s">
        <v>96</v>
      </c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72"/>
      <c r="DF60" s="228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30"/>
      <c r="DS60" s="228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30"/>
      <c r="EF60" s="228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30"/>
      <c r="ES60" s="174" t="s">
        <v>50</v>
      </c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7"/>
    </row>
    <row r="61" spans="1:161" ht="10.5" customHeight="1">
      <c r="A61" s="253" t="s">
        <v>102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38"/>
      <c r="BW61" s="38"/>
      <c r="BX61" s="115" t="s">
        <v>103</v>
      </c>
      <c r="BY61" s="116"/>
      <c r="BZ61" s="116"/>
      <c r="CA61" s="116"/>
      <c r="CB61" s="116"/>
      <c r="CC61" s="34"/>
      <c r="CD61" s="34"/>
      <c r="CE61" s="37"/>
      <c r="CF61" s="173" t="s">
        <v>100</v>
      </c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72"/>
      <c r="CS61" s="173" t="s">
        <v>104</v>
      </c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72"/>
      <c r="DF61" s="228"/>
      <c r="DG61" s="229"/>
      <c r="DH61" s="229"/>
      <c r="DI61" s="229"/>
      <c r="DJ61" s="229"/>
      <c r="DK61" s="229"/>
      <c r="DL61" s="229"/>
      <c r="DM61" s="229"/>
      <c r="DN61" s="229"/>
      <c r="DO61" s="229"/>
      <c r="DP61" s="229"/>
      <c r="DQ61" s="229"/>
      <c r="DR61" s="230"/>
      <c r="DS61" s="228"/>
      <c r="DT61" s="229"/>
      <c r="DU61" s="229"/>
      <c r="DV61" s="229"/>
      <c r="DW61" s="229"/>
      <c r="DX61" s="229"/>
      <c r="DY61" s="229"/>
      <c r="DZ61" s="229"/>
      <c r="EA61" s="229"/>
      <c r="EB61" s="229"/>
      <c r="EC61" s="229"/>
      <c r="ED61" s="229"/>
      <c r="EE61" s="230"/>
      <c r="EF61" s="228"/>
      <c r="EG61" s="229"/>
      <c r="EH61" s="229"/>
      <c r="EI61" s="229"/>
      <c r="EJ61" s="229"/>
      <c r="EK61" s="229"/>
      <c r="EL61" s="229"/>
      <c r="EM61" s="229"/>
      <c r="EN61" s="229"/>
      <c r="EO61" s="229"/>
      <c r="EP61" s="229"/>
      <c r="EQ61" s="229"/>
      <c r="ER61" s="230"/>
      <c r="ES61" s="174" t="s">
        <v>50</v>
      </c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7"/>
    </row>
    <row r="62" spans="1:161" ht="11.1" customHeight="1">
      <c r="A62" s="92" t="s">
        <v>105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4"/>
      <c r="BX62" s="115" t="s">
        <v>86</v>
      </c>
      <c r="BY62" s="116"/>
      <c r="BZ62" s="116"/>
      <c r="CA62" s="116"/>
      <c r="CB62" s="116"/>
      <c r="CC62" s="116"/>
      <c r="CD62" s="116"/>
      <c r="CE62" s="172"/>
      <c r="CF62" s="173" t="s">
        <v>100</v>
      </c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72"/>
      <c r="CS62" s="173" t="s">
        <v>256</v>
      </c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72"/>
      <c r="DF62" s="228">
        <f>5000</f>
        <v>5000</v>
      </c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30"/>
      <c r="DS62" s="228">
        <f>5000</f>
        <v>5000</v>
      </c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30"/>
      <c r="EF62" s="228">
        <f>5000</f>
        <v>5000</v>
      </c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30"/>
      <c r="ES62" s="174" t="s">
        <v>50</v>
      </c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7"/>
    </row>
    <row r="63" spans="1:161" ht="11.1" customHeight="1">
      <c r="A63" s="92" t="s">
        <v>105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4"/>
      <c r="BX63" s="115" t="s">
        <v>86</v>
      </c>
      <c r="BY63" s="116"/>
      <c r="BZ63" s="116"/>
      <c r="CA63" s="116"/>
      <c r="CB63" s="116"/>
      <c r="CC63" s="116"/>
      <c r="CD63" s="116"/>
      <c r="CE63" s="172"/>
      <c r="CF63" s="173" t="s">
        <v>100</v>
      </c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72"/>
      <c r="CS63" s="173" t="s">
        <v>257</v>
      </c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72"/>
      <c r="DF63" s="228">
        <f>5000</f>
        <v>5000</v>
      </c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30"/>
      <c r="DS63" s="228">
        <f>5000</f>
        <v>5000</v>
      </c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30"/>
      <c r="EF63" s="228">
        <f>5000</f>
        <v>5000</v>
      </c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30"/>
      <c r="ES63" s="174" t="s">
        <v>50</v>
      </c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7"/>
    </row>
    <row r="64" spans="1:161" ht="11.1" customHeight="1">
      <c r="A64" s="253" t="s">
        <v>106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5"/>
      <c r="BX64" s="115" t="s">
        <v>86</v>
      </c>
      <c r="BY64" s="116"/>
      <c r="BZ64" s="116"/>
      <c r="CA64" s="116"/>
      <c r="CB64" s="116"/>
      <c r="CC64" s="116"/>
      <c r="CD64" s="116"/>
      <c r="CE64" s="172"/>
      <c r="CF64" s="173" t="s">
        <v>100</v>
      </c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72"/>
      <c r="CS64" s="173" t="s">
        <v>104</v>
      </c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72"/>
      <c r="DF64" s="228">
        <f>250000</f>
        <v>250000</v>
      </c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30"/>
      <c r="DS64" s="228">
        <f>296000</f>
        <v>296000</v>
      </c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30"/>
      <c r="EF64" s="228">
        <f>300000</f>
        <v>300000</v>
      </c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30"/>
      <c r="ES64" s="174" t="s">
        <v>50</v>
      </c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7"/>
    </row>
    <row r="65" spans="1:161" ht="21.75" customHeight="1">
      <c r="A65" s="256" t="s">
        <v>107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8"/>
      <c r="BX65" s="115" t="s">
        <v>101</v>
      </c>
      <c r="BY65" s="116"/>
      <c r="BZ65" s="116"/>
      <c r="CA65" s="116"/>
      <c r="CB65" s="116"/>
      <c r="CC65" s="116"/>
      <c r="CD65" s="116"/>
      <c r="CE65" s="172"/>
      <c r="CF65" s="173" t="s">
        <v>87</v>
      </c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72"/>
      <c r="CS65" s="173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72"/>
      <c r="DF65" s="235">
        <f>DF66+DF67+DF68+DF69+DF70</f>
        <v>1967000</v>
      </c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7"/>
      <c r="DS65" s="235">
        <f>DS66+DS67+DS68+DS69+DS70</f>
        <v>1763000</v>
      </c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7"/>
      <c r="EF65" s="235">
        <f t="shared" ref="EF65" si="0">EF66+EF67+EF68+EF69+EF70</f>
        <v>1763000</v>
      </c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7"/>
      <c r="ES65" s="174" t="s">
        <v>50</v>
      </c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7"/>
    </row>
    <row r="66" spans="1:161" ht="11.1" customHeight="1">
      <c r="A66" s="234" t="s">
        <v>85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3"/>
      <c r="BX66" s="115" t="s">
        <v>101</v>
      </c>
      <c r="BY66" s="116"/>
      <c r="BZ66" s="116"/>
      <c r="CA66" s="116"/>
      <c r="CB66" s="116"/>
      <c r="CC66" s="116"/>
      <c r="CD66" s="116"/>
      <c r="CE66" s="172"/>
      <c r="CF66" s="173" t="s">
        <v>87</v>
      </c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72"/>
      <c r="CS66" s="173" t="s">
        <v>88</v>
      </c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72"/>
      <c r="DF66" s="228">
        <f>930000</f>
        <v>930000</v>
      </c>
      <c r="DG66" s="229"/>
      <c r="DH66" s="229"/>
      <c r="DI66" s="229"/>
      <c r="DJ66" s="229"/>
      <c r="DK66" s="229"/>
      <c r="DL66" s="229"/>
      <c r="DM66" s="229"/>
      <c r="DN66" s="229"/>
      <c r="DO66" s="229"/>
      <c r="DP66" s="229"/>
      <c r="DQ66" s="229"/>
      <c r="DR66" s="230"/>
      <c r="DS66" s="228">
        <f>930000</f>
        <v>930000</v>
      </c>
      <c r="DT66" s="229"/>
      <c r="DU66" s="229"/>
      <c r="DV66" s="229"/>
      <c r="DW66" s="229"/>
      <c r="DX66" s="229"/>
      <c r="DY66" s="229"/>
      <c r="DZ66" s="229"/>
      <c r="EA66" s="229"/>
      <c r="EB66" s="229"/>
      <c r="EC66" s="229"/>
      <c r="ED66" s="229"/>
      <c r="EE66" s="230"/>
      <c r="EF66" s="228">
        <f>930000</f>
        <v>930000</v>
      </c>
      <c r="EG66" s="229"/>
      <c r="EH66" s="229"/>
      <c r="EI66" s="229"/>
      <c r="EJ66" s="229"/>
      <c r="EK66" s="229"/>
      <c r="EL66" s="229"/>
      <c r="EM66" s="229"/>
      <c r="EN66" s="229"/>
      <c r="EO66" s="229"/>
      <c r="EP66" s="229"/>
      <c r="EQ66" s="229"/>
      <c r="ER66" s="230"/>
      <c r="ES66" s="174" t="s">
        <v>50</v>
      </c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7"/>
    </row>
    <row r="67" spans="1:161" ht="11.1" customHeight="1">
      <c r="A67" s="234" t="s">
        <v>85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3"/>
      <c r="BX67" s="115" t="s">
        <v>101</v>
      </c>
      <c r="BY67" s="116"/>
      <c r="BZ67" s="116"/>
      <c r="CA67" s="116"/>
      <c r="CB67" s="116"/>
      <c r="CC67" s="116"/>
      <c r="CD67" s="116"/>
      <c r="CE67" s="172"/>
      <c r="CF67" s="173" t="s">
        <v>87</v>
      </c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72"/>
      <c r="CS67" s="173" t="s">
        <v>258</v>
      </c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72"/>
      <c r="DF67" s="228">
        <f>782000+200000</f>
        <v>982000</v>
      </c>
      <c r="DG67" s="229"/>
      <c r="DH67" s="229"/>
      <c r="DI67" s="229"/>
      <c r="DJ67" s="229"/>
      <c r="DK67" s="229"/>
      <c r="DL67" s="229"/>
      <c r="DM67" s="229"/>
      <c r="DN67" s="229"/>
      <c r="DO67" s="229"/>
      <c r="DP67" s="229"/>
      <c r="DQ67" s="229"/>
      <c r="DR67" s="230"/>
      <c r="DS67" s="228">
        <f>782000</f>
        <v>782000</v>
      </c>
      <c r="DT67" s="229"/>
      <c r="DU67" s="229"/>
      <c r="DV67" s="229"/>
      <c r="DW67" s="229"/>
      <c r="DX67" s="229"/>
      <c r="DY67" s="229"/>
      <c r="DZ67" s="229"/>
      <c r="EA67" s="229"/>
      <c r="EB67" s="229"/>
      <c r="EC67" s="229"/>
      <c r="ED67" s="229"/>
      <c r="EE67" s="230"/>
      <c r="EF67" s="228">
        <f>782000</f>
        <v>782000</v>
      </c>
      <c r="EG67" s="229"/>
      <c r="EH67" s="229"/>
      <c r="EI67" s="229"/>
      <c r="EJ67" s="229"/>
      <c r="EK67" s="229"/>
      <c r="EL67" s="229"/>
      <c r="EM67" s="229"/>
      <c r="EN67" s="229"/>
      <c r="EO67" s="229"/>
      <c r="EP67" s="229"/>
      <c r="EQ67" s="229"/>
      <c r="ER67" s="230"/>
      <c r="ES67" s="174" t="s">
        <v>50</v>
      </c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7"/>
    </row>
    <row r="68" spans="1:161" ht="11.1" customHeight="1">
      <c r="A68" s="234" t="s">
        <v>85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3"/>
      <c r="BX68" s="115" t="s">
        <v>101</v>
      </c>
      <c r="BY68" s="116"/>
      <c r="BZ68" s="116"/>
      <c r="CA68" s="116"/>
      <c r="CB68" s="116"/>
      <c r="CC68" s="116"/>
      <c r="CD68" s="116"/>
      <c r="CE68" s="172"/>
      <c r="CF68" s="173" t="s">
        <v>87</v>
      </c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72"/>
      <c r="CS68" s="173" t="s">
        <v>259</v>
      </c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72"/>
      <c r="DF68" s="228">
        <f>51000+4000</f>
        <v>55000</v>
      </c>
      <c r="DG68" s="229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  <c r="DR68" s="230"/>
      <c r="DS68" s="228">
        <f>51000</f>
        <v>51000</v>
      </c>
      <c r="DT68" s="229"/>
      <c r="DU68" s="229"/>
      <c r="DV68" s="229"/>
      <c r="DW68" s="229"/>
      <c r="DX68" s="229"/>
      <c r="DY68" s="229"/>
      <c r="DZ68" s="229"/>
      <c r="EA68" s="229"/>
      <c r="EB68" s="229"/>
      <c r="EC68" s="229"/>
      <c r="ED68" s="229"/>
      <c r="EE68" s="230"/>
      <c r="EF68" s="228">
        <f>51000</f>
        <v>51000</v>
      </c>
      <c r="EG68" s="229"/>
      <c r="EH68" s="229"/>
      <c r="EI68" s="229"/>
      <c r="EJ68" s="229"/>
      <c r="EK68" s="229"/>
      <c r="EL68" s="229"/>
      <c r="EM68" s="229"/>
      <c r="EN68" s="229"/>
      <c r="EO68" s="229"/>
      <c r="EP68" s="229"/>
      <c r="EQ68" s="229"/>
      <c r="ER68" s="230"/>
      <c r="ES68" s="174" t="s">
        <v>50</v>
      </c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7"/>
    </row>
    <row r="69" spans="1:161" ht="11.1" hidden="1" customHeight="1">
      <c r="A69" s="234" t="s">
        <v>85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3"/>
      <c r="BX69" s="115" t="s">
        <v>101</v>
      </c>
      <c r="BY69" s="116"/>
      <c r="BZ69" s="116"/>
      <c r="CA69" s="116"/>
      <c r="CB69" s="116"/>
      <c r="CC69" s="116"/>
      <c r="CD69" s="116"/>
      <c r="CE69" s="172"/>
      <c r="CF69" s="173" t="s">
        <v>87</v>
      </c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72"/>
      <c r="CS69" s="173" t="s">
        <v>91</v>
      </c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72"/>
      <c r="DF69" s="228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30"/>
      <c r="DS69" s="228"/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30"/>
      <c r="EF69" s="228"/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30"/>
      <c r="ES69" s="174" t="s">
        <v>50</v>
      </c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7"/>
    </row>
    <row r="70" spans="1:161" ht="11.1" hidden="1" customHeight="1">
      <c r="A70" s="234" t="s">
        <v>85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3"/>
      <c r="BX70" s="115" t="s">
        <v>101</v>
      </c>
      <c r="BY70" s="116"/>
      <c r="BZ70" s="116"/>
      <c r="CA70" s="116"/>
      <c r="CB70" s="116"/>
      <c r="CC70" s="116"/>
      <c r="CD70" s="116"/>
      <c r="CE70" s="172"/>
      <c r="CF70" s="173" t="s">
        <v>87</v>
      </c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72"/>
      <c r="CS70" s="173" t="s">
        <v>92</v>
      </c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72"/>
      <c r="DF70" s="228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30"/>
      <c r="DS70" s="228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30"/>
      <c r="EF70" s="228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30"/>
      <c r="ES70" s="174" t="s">
        <v>50</v>
      </c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7"/>
    </row>
    <row r="71" spans="1:161" ht="11.1" customHeight="1">
      <c r="A71" s="259" t="s">
        <v>108</v>
      </c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0"/>
      <c r="BQ71" s="260"/>
      <c r="BR71" s="260"/>
      <c r="BS71" s="260"/>
      <c r="BT71" s="260"/>
      <c r="BU71" s="260"/>
      <c r="BV71" s="260"/>
      <c r="BW71" s="260"/>
      <c r="BX71" s="115" t="s">
        <v>109</v>
      </c>
      <c r="BY71" s="116"/>
      <c r="BZ71" s="116"/>
      <c r="CA71" s="116"/>
      <c r="CB71" s="116"/>
      <c r="CC71" s="116"/>
      <c r="CD71" s="116"/>
      <c r="CE71" s="172"/>
      <c r="CF71" s="173" t="s">
        <v>110</v>
      </c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72"/>
      <c r="CS71" s="173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72"/>
      <c r="DF71" s="243">
        <f>DF72+DF73+DF74+DF75</f>
        <v>109158</v>
      </c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5"/>
      <c r="DS71" s="243">
        <f>DS72+DS73+DS74+DS75</f>
        <v>107293</v>
      </c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5"/>
      <c r="EF71" s="243">
        <f>EF72+EF73+EF74+EF75</f>
        <v>107293</v>
      </c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5"/>
      <c r="ES71" s="174" t="s">
        <v>50</v>
      </c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7"/>
    </row>
    <row r="72" spans="1:161" ht="21.75" customHeight="1">
      <c r="A72" s="92" t="s">
        <v>111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115" t="s">
        <v>112</v>
      </c>
      <c r="BY72" s="116"/>
      <c r="BZ72" s="116"/>
      <c r="CA72" s="116"/>
      <c r="CB72" s="116"/>
      <c r="CC72" s="116"/>
      <c r="CD72" s="116"/>
      <c r="CE72" s="172"/>
      <c r="CF72" s="173" t="s">
        <v>113</v>
      </c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72"/>
      <c r="CS72" s="173" t="s">
        <v>114</v>
      </c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72"/>
      <c r="DF72" s="228"/>
      <c r="DG72" s="229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  <c r="DR72" s="230"/>
      <c r="DS72" s="228"/>
      <c r="DT72" s="229"/>
      <c r="DU72" s="229"/>
      <c r="DV72" s="229"/>
      <c r="DW72" s="229"/>
      <c r="DX72" s="229"/>
      <c r="DY72" s="229"/>
      <c r="DZ72" s="229"/>
      <c r="EA72" s="229"/>
      <c r="EB72" s="229"/>
      <c r="EC72" s="229"/>
      <c r="ED72" s="229"/>
      <c r="EE72" s="230"/>
      <c r="EF72" s="228"/>
      <c r="EG72" s="229"/>
      <c r="EH72" s="229"/>
      <c r="EI72" s="229"/>
      <c r="EJ72" s="229"/>
      <c r="EK72" s="229"/>
      <c r="EL72" s="229"/>
      <c r="EM72" s="229"/>
      <c r="EN72" s="229"/>
      <c r="EO72" s="229"/>
      <c r="EP72" s="229"/>
      <c r="EQ72" s="229"/>
      <c r="ER72" s="230"/>
      <c r="ES72" s="174" t="s">
        <v>50</v>
      </c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7"/>
    </row>
    <row r="73" spans="1:161" ht="12.75" customHeight="1">
      <c r="A73" s="92" t="s">
        <v>115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115" t="s">
        <v>112</v>
      </c>
      <c r="BY73" s="116"/>
      <c r="BZ73" s="116"/>
      <c r="CA73" s="116"/>
      <c r="CB73" s="116"/>
      <c r="CC73" s="116"/>
      <c r="CD73" s="116"/>
      <c r="CE73" s="172"/>
      <c r="CF73" s="173" t="s">
        <v>113</v>
      </c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72"/>
      <c r="CS73" s="173" t="s">
        <v>116</v>
      </c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72"/>
      <c r="DF73" s="228">
        <f>108158</f>
        <v>108158</v>
      </c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30"/>
      <c r="DS73" s="228">
        <f>106293</f>
        <v>106293</v>
      </c>
      <c r="DT73" s="229"/>
      <c r="DU73" s="229"/>
      <c r="DV73" s="229"/>
      <c r="DW73" s="229"/>
      <c r="DX73" s="229"/>
      <c r="DY73" s="229"/>
      <c r="DZ73" s="229"/>
      <c r="EA73" s="229"/>
      <c r="EB73" s="229"/>
      <c r="EC73" s="229"/>
      <c r="ED73" s="229"/>
      <c r="EE73" s="230"/>
      <c r="EF73" s="228">
        <f>106293</f>
        <v>106293</v>
      </c>
      <c r="EG73" s="229"/>
      <c r="EH73" s="229"/>
      <c r="EI73" s="229"/>
      <c r="EJ73" s="229"/>
      <c r="EK73" s="229"/>
      <c r="EL73" s="229"/>
      <c r="EM73" s="229"/>
      <c r="EN73" s="229"/>
      <c r="EO73" s="229"/>
      <c r="EP73" s="229"/>
      <c r="EQ73" s="229"/>
      <c r="ER73" s="230"/>
      <c r="ES73" s="174" t="s">
        <v>50</v>
      </c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7"/>
    </row>
    <row r="74" spans="1:161" ht="10.5" customHeight="1">
      <c r="A74" s="92" t="s">
        <v>117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115" t="s">
        <v>118</v>
      </c>
      <c r="BY74" s="116"/>
      <c r="BZ74" s="116"/>
      <c r="CA74" s="116"/>
      <c r="CB74" s="116"/>
      <c r="CC74" s="116"/>
      <c r="CD74" s="116"/>
      <c r="CE74" s="172"/>
      <c r="CF74" s="173" t="s">
        <v>119</v>
      </c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72"/>
      <c r="CS74" s="173" t="s">
        <v>116</v>
      </c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72"/>
      <c r="DF74" s="228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30"/>
      <c r="DS74" s="228"/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30"/>
      <c r="EF74" s="228"/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30"/>
      <c r="ES74" s="174" t="s">
        <v>50</v>
      </c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7"/>
    </row>
    <row r="75" spans="1:161" ht="11.1" customHeight="1">
      <c r="A75" s="92" t="s">
        <v>120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115" t="s">
        <v>121</v>
      </c>
      <c r="BY75" s="116"/>
      <c r="BZ75" s="116"/>
      <c r="CA75" s="116"/>
      <c r="CB75" s="116"/>
      <c r="CC75" s="116"/>
      <c r="CD75" s="116"/>
      <c r="CE75" s="172"/>
      <c r="CF75" s="173" t="s">
        <v>122</v>
      </c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72"/>
      <c r="CS75" s="173" t="s">
        <v>123</v>
      </c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72"/>
      <c r="DF75" s="228">
        <f>1000</f>
        <v>1000</v>
      </c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30"/>
      <c r="DS75" s="228">
        <f>1000</f>
        <v>1000</v>
      </c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30"/>
      <c r="EF75" s="228">
        <f>1000</f>
        <v>1000</v>
      </c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30"/>
      <c r="ES75" s="174" t="s">
        <v>50</v>
      </c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7"/>
    </row>
    <row r="76" spans="1:161" ht="12.75" customHeight="1">
      <c r="A76" s="259" t="s">
        <v>124</v>
      </c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115" t="s">
        <v>125</v>
      </c>
      <c r="BY76" s="116"/>
      <c r="BZ76" s="116"/>
      <c r="CA76" s="116"/>
      <c r="CB76" s="116"/>
      <c r="CC76" s="116"/>
      <c r="CD76" s="116"/>
      <c r="CE76" s="172"/>
      <c r="CF76" s="173" t="s">
        <v>50</v>
      </c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72"/>
      <c r="CS76" s="173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72"/>
      <c r="DF76" s="261">
        <f>DF77+DF78+DF79+DF80+DF81+DF82+DF83+DF84+DF85+DF86+DF87+DF88+DF89+DF90+DF91+DF92+DF93+DF94+DF109</f>
        <v>1956591.37</v>
      </c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3"/>
      <c r="DS76" s="261">
        <f>DS77+DS78+DS79+DS80+DS81+DS82+DS83+DS84+DS85+DS86+DS87+DS88+DS89+DS90+DS91+DS92+DS93+DS94+DS109</f>
        <v>1944591.37</v>
      </c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3"/>
      <c r="EF76" s="261">
        <f>EF77+EF78+EF79+EF80+EF81+EF82+EF83+EF84+EF85+EF86+EF87+EF88+EF89+EF90+EF91+EF92+EF93+EF94+EF109</f>
        <v>1944591.37</v>
      </c>
      <c r="EG76" s="262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3"/>
      <c r="ES76" s="174" t="s">
        <v>50</v>
      </c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7"/>
    </row>
    <row r="77" spans="1:161" ht="33" customHeight="1">
      <c r="A77" s="92" t="s">
        <v>126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4"/>
      <c r="BX77" s="115" t="s">
        <v>127</v>
      </c>
      <c r="BY77" s="116"/>
      <c r="BZ77" s="116"/>
      <c r="CA77" s="116"/>
      <c r="CB77" s="116"/>
      <c r="CC77" s="116"/>
      <c r="CD77" s="116"/>
      <c r="CE77" s="172"/>
      <c r="CF77" s="173" t="s">
        <v>128</v>
      </c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72"/>
      <c r="CS77" s="173" t="s">
        <v>142</v>
      </c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72"/>
      <c r="DF77" s="228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30"/>
      <c r="DS77" s="228"/>
      <c r="DT77" s="229"/>
      <c r="DU77" s="229"/>
      <c r="DV77" s="229"/>
      <c r="DW77" s="229"/>
      <c r="DX77" s="229"/>
      <c r="DY77" s="229"/>
      <c r="DZ77" s="229"/>
      <c r="EA77" s="229"/>
      <c r="EB77" s="229"/>
      <c r="EC77" s="229"/>
      <c r="ED77" s="229"/>
      <c r="EE77" s="230"/>
      <c r="EF77" s="228"/>
      <c r="EG77" s="229"/>
      <c r="EH77" s="229"/>
      <c r="EI77" s="229"/>
      <c r="EJ77" s="229"/>
      <c r="EK77" s="229"/>
      <c r="EL77" s="229"/>
      <c r="EM77" s="229"/>
      <c r="EN77" s="229"/>
      <c r="EO77" s="229"/>
      <c r="EP77" s="229"/>
      <c r="EQ77" s="229"/>
      <c r="ER77" s="230"/>
      <c r="ES77" s="174" t="s">
        <v>50</v>
      </c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7"/>
    </row>
    <row r="78" spans="1:161" ht="12.75" customHeight="1" thickBot="1">
      <c r="A78" s="92" t="s">
        <v>129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4"/>
      <c r="BX78" s="136" t="s">
        <v>130</v>
      </c>
      <c r="BY78" s="137"/>
      <c r="BZ78" s="137"/>
      <c r="CA78" s="137"/>
      <c r="CB78" s="137"/>
      <c r="CC78" s="137"/>
      <c r="CD78" s="137"/>
      <c r="CE78" s="264"/>
      <c r="CF78" s="265" t="s">
        <v>131</v>
      </c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264"/>
      <c r="CS78" s="265" t="s">
        <v>132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264"/>
      <c r="DF78" s="266">
        <f>30000</f>
        <v>30000</v>
      </c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8"/>
      <c r="DS78" s="266">
        <f>30000</f>
        <v>30000</v>
      </c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8"/>
      <c r="EF78" s="266">
        <f>30000</f>
        <v>30000</v>
      </c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8"/>
      <c r="ES78" s="269" t="s">
        <v>50</v>
      </c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1"/>
    </row>
    <row r="79" spans="1:161" ht="12.75" customHeight="1" thickBot="1">
      <c r="A79" s="92" t="s">
        <v>133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4"/>
      <c r="BX79" s="136" t="s">
        <v>130</v>
      </c>
      <c r="BY79" s="137"/>
      <c r="BZ79" s="137"/>
      <c r="CA79" s="137"/>
      <c r="CB79" s="137"/>
      <c r="CC79" s="137"/>
      <c r="CD79" s="137"/>
      <c r="CE79" s="264"/>
      <c r="CF79" s="265" t="s">
        <v>131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264"/>
      <c r="CS79" s="265" t="s">
        <v>260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264"/>
      <c r="DF79" s="266"/>
      <c r="DG79" s="267"/>
      <c r="DH79" s="267"/>
      <c r="DI79" s="267"/>
      <c r="DJ79" s="267"/>
      <c r="DK79" s="267"/>
      <c r="DL79" s="267"/>
      <c r="DM79" s="267"/>
      <c r="DN79" s="267"/>
      <c r="DO79" s="267"/>
      <c r="DP79" s="267"/>
      <c r="DQ79" s="267"/>
      <c r="DR79" s="268"/>
      <c r="DS79" s="266"/>
      <c r="DT79" s="267"/>
      <c r="DU79" s="267"/>
      <c r="DV79" s="267"/>
      <c r="DW79" s="267"/>
      <c r="DX79" s="267"/>
      <c r="DY79" s="267"/>
      <c r="DZ79" s="267"/>
      <c r="EA79" s="267"/>
      <c r="EB79" s="267"/>
      <c r="EC79" s="267"/>
      <c r="ED79" s="267"/>
      <c r="EE79" s="268"/>
      <c r="EF79" s="266"/>
      <c r="EG79" s="267"/>
      <c r="EH79" s="267"/>
      <c r="EI79" s="267"/>
      <c r="EJ79" s="267"/>
      <c r="EK79" s="267"/>
      <c r="EL79" s="267"/>
      <c r="EM79" s="267"/>
      <c r="EN79" s="267"/>
      <c r="EO79" s="267"/>
      <c r="EP79" s="267"/>
      <c r="EQ79" s="267"/>
      <c r="ER79" s="268"/>
      <c r="ES79" s="269" t="s">
        <v>50</v>
      </c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1"/>
    </row>
    <row r="80" spans="1:161" ht="11.25" customHeight="1" thickBot="1">
      <c r="A80" s="92" t="s">
        <v>134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4"/>
      <c r="BX80" s="136" t="s">
        <v>130</v>
      </c>
      <c r="BY80" s="137"/>
      <c r="BZ80" s="137"/>
      <c r="CA80" s="137"/>
      <c r="CB80" s="137"/>
      <c r="CC80" s="137"/>
      <c r="CD80" s="137"/>
      <c r="CE80" s="264"/>
      <c r="CF80" s="101" t="s">
        <v>131</v>
      </c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7"/>
      <c r="CS80" s="101" t="s">
        <v>135</v>
      </c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7"/>
      <c r="DF80" s="102">
        <f>150093.54</f>
        <v>150093.54</v>
      </c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4"/>
      <c r="DS80" s="102">
        <f>150093.54</f>
        <v>150093.54</v>
      </c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4"/>
      <c r="EF80" s="102">
        <f>150093.54</f>
        <v>150093.54</v>
      </c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4"/>
      <c r="ES80" s="105" t="s">
        <v>50</v>
      </c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7"/>
    </row>
    <row r="81" spans="1:161" ht="11.25" customHeight="1" thickBot="1">
      <c r="A81" s="92" t="s">
        <v>134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4"/>
      <c r="BX81" s="136" t="s">
        <v>130</v>
      </c>
      <c r="BY81" s="137"/>
      <c r="BZ81" s="137"/>
      <c r="CA81" s="137"/>
      <c r="CB81" s="137"/>
      <c r="CC81" s="137"/>
      <c r="CD81" s="137"/>
      <c r="CE81" s="264"/>
      <c r="CF81" s="101" t="s">
        <v>131</v>
      </c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7"/>
      <c r="CS81" s="101" t="s">
        <v>136</v>
      </c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7"/>
      <c r="DF81" s="102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4"/>
      <c r="DS81" s="102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4"/>
      <c r="EF81" s="102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4"/>
      <c r="ES81" s="105" t="s">
        <v>50</v>
      </c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7"/>
    </row>
    <row r="82" spans="1:161" ht="11.25" customHeight="1" thickBot="1">
      <c r="A82" s="92" t="s">
        <v>134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4"/>
      <c r="BX82" s="136" t="s">
        <v>130</v>
      </c>
      <c r="BY82" s="137"/>
      <c r="BZ82" s="137"/>
      <c r="CA82" s="137"/>
      <c r="CB82" s="137"/>
      <c r="CC82" s="137"/>
      <c r="CD82" s="137"/>
      <c r="CE82" s="264"/>
      <c r="CF82" s="101" t="s">
        <v>131</v>
      </c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7"/>
      <c r="CS82" s="101" t="s">
        <v>137</v>
      </c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7"/>
      <c r="DF82" s="102">
        <f>7415.83</f>
        <v>7415.83</v>
      </c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4"/>
      <c r="DS82" s="102">
        <f>7415.83</f>
        <v>7415.83</v>
      </c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4"/>
      <c r="EF82" s="102">
        <f>7415.83</f>
        <v>7415.83</v>
      </c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4"/>
      <c r="ES82" s="105" t="s">
        <v>50</v>
      </c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7"/>
    </row>
    <row r="83" spans="1:161" ht="11.25" customHeight="1" thickBot="1">
      <c r="A83" s="92" t="s">
        <v>134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4"/>
      <c r="BX83" s="136" t="s">
        <v>130</v>
      </c>
      <c r="BY83" s="137"/>
      <c r="BZ83" s="137"/>
      <c r="CA83" s="137"/>
      <c r="CB83" s="137"/>
      <c r="CC83" s="137"/>
      <c r="CD83" s="137"/>
      <c r="CE83" s="264"/>
      <c r="CF83" s="101" t="s">
        <v>131</v>
      </c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7"/>
      <c r="CS83" s="101" t="s">
        <v>138</v>
      </c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7"/>
      <c r="DF83" s="102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4"/>
      <c r="DS83" s="102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4"/>
      <c r="EF83" s="102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4"/>
      <c r="ES83" s="105" t="s">
        <v>50</v>
      </c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7"/>
    </row>
    <row r="84" spans="1:161" ht="11.25" customHeight="1" thickBot="1">
      <c r="A84" s="234" t="s">
        <v>139</v>
      </c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3"/>
      <c r="BX84" s="136" t="s">
        <v>130</v>
      </c>
      <c r="BY84" s="137"/>
      <c r="BZ84" s="137"/>
      <c r="CA84" s="137"/>
      <c r="CB84" s="137"/>
      <c r="CC84" s="137"/>
      <c r="CD84" s="137"/>
      <c r="CE84" s="264"/>
      <c r="CF84" s="183" t="s">
        <v>131</v>
      </c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5"/>
      <c r="CS84" s="183" t="s">
        <v>140</v>
      </c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5"/>
      <c r="DF84" s="206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8"/>
      <c r="DS84" s="206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8"/>
      <c r="EF84" s="206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8"/>
      <c r="ES84" s="212" t="s">
        <v>50</v>
      </c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213"/>
    </row>
    <row r="85" spans="1:161" ht="11.25" customHeight="1" thickBot="1">
      <c r="A85" s="272" t="s">
        <v>141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273"/>
      <c r="BX85" s="136" t="s">
        <v>130</v>
      </c>
      <c r="BY85" s="137"/>
      <c r="BZ85" s="137"/>
      <c r="CA85" s="137"/>
      <c r="CB85" s="137"/>
      <c r="CC85" s="137"/>
      <c r="CD85" s="137"/>
      <c r="CE85" s="264"/>
      <c r="CF85" s="180" t="s">
        <v>131</v>
      </c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2"/>
      <c r="CS85" s="180" t="s">
        <v>142</v>
      </c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2"/>
      <c r="DF85" s="203">
        <f>33810+3000+8000</f>
        <v>44810</v>
      </c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5"/>
      <c r="DS85" s="203">
        <f>33810+3000</f>
        <v>36810</v>
      </c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5"/>
      <c r="EF85" s="203">
        <f>33810+3000</f>
        <v>36810</v>
      </c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5"/>
      <c r="ES85" s="209" t="s">
        <v>50</v>
      </c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1"/>
    </row>
    <row r="86" spans="1:161" ht="11.25" hidden="1" customHeight="1">
      <c r="A86" s="272" t="s">
        <v>141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273"/>
      <c r="BX86" s="201" t="s">
        <v>143</v>
      </c>
      <c r="BY86" s="181"/>
      <c r="BZ86" s="181"/>
      <c r="CA86" s="181"/>
      <c r="CB86" s="181"/>
      <c r="CC86" s="181"/>
      <c r="CD86" s="181"/>
      <c r="CE86" s="182"/>
      <c r="CF86" s="180" t="s">
        <v>131</v>
      </c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2"/>
      <c r="CS86" s="180" t="s">
        <v>144</v>
      </c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2"/>
      <c r="DF86" s="203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5"/>
      <c r="DS86" s="203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5"/>
      <c r="EF86" s="203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5"/>
      <c r="ES86" s="209" t="s">
        <v>50</v>
      </c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1"/>
    </row>
    <row r="87" spans="1:161" ht="11.25" customHeight="1" thickBot="1">
      <c r="A87" s="272" t="s">
        <v>141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273"/>
      <c r="BX87" s="136" t="s">
        <v>130</v>
      </c>
      <c r="BY87" s="137"/>
      <c r="BZ87" s="137"/>
      <c r="CA87" s="137"/>
      <c r="CB87" s="137"/>
      <c r="CC87" s="137"/>
      <c r="CD87" s="137"/>
      <c r="CE87" s="264"/>
      <c r="CF87" s="180" t="s">
        <v>131</v>
      </c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2"/>
      <c r="CS87" s="180" t="s">
        <v>261</v>
      </c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2"/>
      <c r="DF87" s="203">
        <f>10000</f>
        <v>10000</v>
      </c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5"/>
      <c r="DS87" s="203">
        <f>10000</f>
        <v>10000</v>
      </c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5"/>
      <c r="EF87" s="203">
        <f>10000</f>
        <v>10000</v>
      </c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5"/>
      <c r="ES87" s="209" t="s">
        <v>50</v>
      </c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1"/>
    </row>
    <row r="88" spans="1:161" ht="11.25" customHeight="1" thickBot="1">
      <c r="A88" s="163" t="s">
        <v>145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274"/>
      <c r="BX88" s="136" t="s">
        <v>130</v>
      </c>
      <c r="BY88" s="137"/>
      <c r="BZ88" s="137"/>
      <c r="CA88" s="137"/>
      <c r="CB88" s="137"/>
      <c r="CC88" s="137"/>
      <c r="CD88" s="137"/>
      <c r="CE88" s="264"/>
      <c r="CF88" s="173" t="s">
        <v>131</v>
      </c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72"/>
      <c r="CS88" s="173" t="s">
        <v>146</v>
      </c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72"/>
      <c r="DF88" s="228">
        <f>39200+10000+1500+4000</f>
        <v>54700</v>
      </c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30"/>
      <c r="DS88" s="228">
        <f>39200+10000+1500</f>
        <v>50700</v>
      </c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30"/>
      <c r="EF88" s="228">
        <f>39200+10000+1500</f>
        <v>50700</v>
      </c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30"/>
      <c r="ES88" s="174" t="s">
        <v>50</v>
      </c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7"/>
    </row>
    <row r="89" spans="1:161" ht="11.25" customHeight="1" thickBot="1">
      <c r="A89" s="163" t="s">
        <v>145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274"/>
      <c r="BX89" s="136" t="s">
        <v>130</v>
      </c>
      <c r="BY89" s="137"/>
      <c r="BZ89" s="137"/>
      <c r="CA89" s="137"/>
      <c r="CB89" s="137"/>
      <c r="CC89" s="137"/>
      <c r="CD89" s="137"/>
      <c r="CE89" s="264"/>
      <c r="CF89" s="173" t="s">
        <v>131</v>
      </c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72"/>
      <c r="CS89" s="173" t="s">
        <v>257</v>
      </c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72"/>
      <c r="DF89" s="228">
        <f>10000</f>
        <v>10000</v>
      </c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30"/>
      <c r="DS89" s="228">
        <f>10000</f>
        <v>10000</v>
      </c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30"/>
      <c r="EF89" s="228">
        <f>10000</f>
        <v>10000</v>
      </c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30"/>
      <c r="ES89" s="174" t="s">
        <v>50</v>
      </c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7"/>
    </row>
    <row r="90" spans="1:161" ht="11.25" customHeight="1" thickBot="1">
      <c r="A90" s="163" t="s">
        <v>147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274"/>
      <c r="BX90" s="136" t="s">
        <v>130</v>
      </c>
      <c r="BY90" s="137"/>
      <c r="BZ90" s="137"/>
      <c r="CA90" s="137"/>
      <c r="CB90" s="137"/>
      <c r="CC90" s="137"/>
      <c r="CD90" s="137"/>
      <c r="CE90" s="264"/>
      <c r="CF90" s="173" t="s">
        <v>131</v>
      </c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72"/>
      <c r="CS90" s="173" t="s">
        <v>148</v>
      </c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72"/>
      <c r="DF90" s="228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30"/>
      <c r="DS90" s="228"/>
      <c r="DT90" s="229"/>
      <c r="DU90" s="229"/>
      <c r="DV90" s="229"/>
      <c r="DW90" s="229"/>
      <c r="DX90" s="229"/>
      <c r="DY90" s="229"/>
      <c r="DZ90" s="229"/>
      <c r="EA90" s="229"/>
      <c r="EB90" s="229"/>
      <c r="EC90" s="229"/>
      <c r="ED90" s="229"/>
      <c r="EE90" s="230"/>
      <c r="EF90" s="228"/>
      <c r="EG90" s="229"/>
      <c r="EH90" s="229"/>
      <c r="EI90" s="229"/>
      <c r="EJ90" s="229"/>
      <c r="EK90" s="229"/>
      <c r="EL90" s="229"/>
      <c r="EM90" s="229"/>
      <c r="EN90" s="229"/>
      <c r="EO90" s="229"/>
      <c r="EP90" s="229"/>
      <c r="EQ90" s="229"/>
      <c r="ER90" s="230"/>
      <c r="ES90" s="174" t="s">
        <v>50</v>
      </c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7"/>
    </row>
    <row r="91" spans="1:161" ht="12" customHeight="1" thickBot="1">
      <c r="A91" s="92" t="s">
        <v>149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136" t="s">
        <v>130</v>
      </c>
      <c r="BY91" s="137"/>
      <c r="BZ91" s="137"/>
      <c r="CA91" s="137"/>
      <c r="CB91" s="137"/>
      <c r="CC91" s="137"/>
      <c r="CD91" s="137"/>
      <c r="CE91" s="264"/>
      <c r="CF91" s="173" t="s">
        <v>131</v>
      </c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72"/>
      <c r="CS91" s="173" t="s">
        <v>150</v>
      </c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72"/>
      <c r="DF91" s="228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30"/>
      <c r="DS91" s="228"/>
      <c r="DT91" s="229"/>
      <c r="DU91" s="229"/>
      <c r="DV91" s="229"/>
      <c r="DW91" s="229"/>
      <c r="DX91" s="229"/>
      <c r="DY91" s="229"/>
      <c r="DZ91" s="229"/>
      <c r="EA91" s="229"/>
      <c r="EB91" s="229"/>
      <c r="EC91" s="229"/>
      <c r="ED91" s="229"/>
      <c r="EE91" s="230"/>
      <c r="EF91" s="228"/>
      <c r="EG91" s="229"/>
      <c r="EH91" s="229"/>
      <c r="EI91" s="229"/>
      <c r="EJ91" s="229"/>
      <c r="EK91" s="229"/>
      <c r="EL91" s="229"/>
      <c r="EM91" s="229"/>
      <c r="EN91" s="229"/>
      <c r="EO91" s="229"/>
      <c r="EP91" s="229"/>
      <c r="EQ91" s="229"/>
      <c r="ER91" s="230"/>
      <c r="ES91" s="174" t="s">
        <v>50</v>
      </c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7"/>
    </row>
    <row r="92" spans="1:161" ht="12" customHeight="1" thickBot="1">
      <c r="A92" s="253" t="s">
        <v>151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255"/>
      <c r="BX92" s="136" t="s">
        <v>130</v>
      </c>
      <c r="BY92" s="137"/>
      <c r="BZ92" s="137"/>
      <c r="CA92" s="137"/>
      <c r="CB92" s="137"/>
      <c r="CC92" s="137"/>
      <c r="CD92" s="137"/>
      <c r="CE92" s="264"/>
      <c r="CF92" s="173" t="s">
        <v>131</v>
      </c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72"/>
      <c r="CS92" s="173" t="s">
        <v>152</v>
      </c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72"/>
      <c r="DF92" s="228">
        <f>5000+30000</f>
        <v>35000</v>
      </c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30"/>
      <c r="DS92" s="228">
        <f>5000+30000</f>
        <v>35000</v>
      </c>
      <c r="DT92" s="229"/>
      <c r="DU92" s="229"/>
      <c r="DV92" s="229"/>
      <c r="DW92" s="229"/>
      <c r="DX92" s="229"/>
      <c r="DY92" s="229"/>
      <c r="DZ92" s="229"/>
      <c r="EA92" s="229"/>
      <c r="EB92" s="229"/>
      <c r="EC92" s="229"/>
      <c r="ED92" s="229"/>
      <c r="EE92" s="230"/>
      <c r="EF92" s="228">
        <f>5000+30000</f>
        <v>35000</v>
      </c>
      <c r="EG92" s="229"/>
      <c r="EH92" s="229"/>
      <c r="EI92" s="229"/>
      <c r="EJ92" s="229"/>
      <c r="EK92" s="229"/>
      <c r="EL92" s="229"/>
      <c r="EM92" s="229"/>
      <c r="EN92" s="229"/>
      <c r="EO92" s="229"/>
      <c r="EP92" s="229"/>
      <c r="EQ92" s="229"/>
      <c r="ER92" s="230"/>
      <c r="ES92" s="174" t="s">
        <v>50</v>
      </c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7"/>
    </row>
    <row r="93" spans="1:161" ht="12" customHeight="1" thickBot="1">
      <c r="A93" s="253" t="s">
        <v>151</v>
      </c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5"/>
      <c r="BX93" s="136" t="s">
        <v>130</v>
      </c>
      <c r="BY93" s="137"/>
      <c r="BZ93" s="137"/>
      <c r="CA93" s="137"/>
      <c r="CB93" s="137"/>
      <c r="CC93" s="137"/>
      <c r="CD93" s="137"/>
      <c r="CE93" s="264"/>
      <c r="CF93" s="173" t="s">
        <v>131</v>
      </c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72"/>
      <c r="CS93" s="173" t="s">
        <v>262</v>
      </c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72"/>
      <c r="DF93" s="228">
        <f>20000</f>
        <v>20000</v>
      </c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30"/>
      <c r="DS93" s="228">
        <f>20000</f>
        <v>20000</v>
      </c>
      <c r="DT93" s="229"/>
      <c r="DU93" s="229"/>
      <c r="DV93" s="229"/>
      <c r="DW93" s="229"/>
      <c r="DX93" s="229"/>
      <c r="DY93" s="229"/>
      <c r="DZ93" s="229"/>
      <c r="EA93" s="229"/>
      <c r="EB93" s="229"/>
      <c r="EC93" s="229"/>
      <c r="ED93" s="229"/>
      <c r="EE93" s="230"/>
      <c r="EF93" s="228">
        <f>20000</f>
        <v>20000</v>
      </c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30"/>
      <c r="ES93" s="174" t="s">
        <v>50</v>
      </c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7"/>
    </row>
    <row r="94" spans="1:161" ht="12.75" customHeight="1" thickBot="1">
      <c r="A94" s="163" t="s">
        <v>153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36" t="s">
        <v>130</v>
      </c>
      <c r="BY94" s="137"/>
      <c r="BZ94" s="137"/>
      <c r="CA94" s="137"/>
      <c r="CB94" s="137"/>
      <c r="CC94" s="137"/>
      <c r="CD94" s="137"/>
      <c r="CE94" s="264"/>
      <c r="CF94" s="173" t="s">
        <v>131</v>
      </c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72"/>
      <c r="CS94" s="173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72"/>
      <c r="DF94" s="275">
        <f>DF96+DF97+DF98+DF100+DF102+DF103+DF104+DF105+DF106+DF107+DF108+DF101+DF99</f>
        <v>996932</v>
      </c>
      <c r="DG94" s="276"/>
      <c r="DH94" s="276"/>
      <c r="DI94" s="276"/>
      <c r="DJ94" s="276"/>
      <c r="DK94" s="276"/>
      <c r="DL94" s="276"/>
      <c r="DM94" s="276"/>
      <c r="DN94" s="276"/>
      <c r="DO94" s="276"/>
      <c r="DP94" s="276"/>
      <c r="DQ94" s="276"/>
      <c r="DR94" s="277"/>
      <c r="DS94" s="275">
        <f>DS96+DS97+DS98+DS100+DS102+DS103+DS104+DS105+DS106+DS107+DS108+DS101+DS99</f>
        <v>996932</v>
      </c>
      <c r="DT94" s="276"/>
      <c r="DU94" s="276"/>
      <c r="DV94" s="276"/>
      <c r="DW94" s="276"/>
      <c r="DX94" s="276"/>
      <c r="DY94" s="276"/>
      <c r="DZ94" s="276"/>
      <c r="EA94" s="276"/>
      <c r="EB94" s="276"/>
      <c r="EC94" s="276"/>
      <c r="ED94" s="276"/>
      <c r="EE94" s="277"/>
      <c r="EF94" s="275">
        <f>EF96+EF97+EF98+EF100+EF102+EF103+EF104+EF105+EF106+EF107+EF108+EF101+EF99</f>
        <v>996932</v>
      </c>
      <c r="EG94" s="276"/>
      <c r="EH94" s="276"/>
      <c r="EI94" s="276"/>
      <c r="EJ94" s="276"/>
      <c r="EK94" s="276"/>
      <c r="EL94" s="276"/>
      <c r="EM94" s="276"/>
      <c r="EN94" s="276"/>
      <c r="EO94" s="276"/>
      <c r="EP94" s="276"/>
      <c r="EQ94" s="276"/>
      <c r="ER94" s="277"/>
      <c r="ES94" s="174" t="s">
        <v>50</v>
      </c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7"/>
    </row>
    <row r="95" spans="1:161" ht="12" customHeight="1">
      <c r="A95" s="278" t="s">
        <v>154</v>
      </c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79"/>
      <c r="BR95" s="279"/>
      <c r="BS95" s="279"/>
      <c r="BT95" s="279"/>
      <c r="BU95" s="279"/>
      <c r="BV95" s="279"/>
      <c r="BW95" s="280"/>
      <c r="BX95" s="115"/>
      <c r="BY95" s="116"/>
      <c r="BZ95" s="116"/>
      <c r="CA95" s="116"/>
      <c r="CB95" s="116"/>
      <c r="CC95" s="116"/>
      <c r="CD95" s="116"/>
      <c r="CE95" s="172"/>
      <c r="CF95" s="173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72"/>
      <c r="CS95" s="173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72"/>
      <c r="DF95" s="228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30"/>
      <c r="DS95" s="228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30"/>
      <c r="EF95" s="228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30"/>
      <c r="ES95" s="174" t="s">
        <v>50</v>
      </c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7"/>
    </row>
    <row r="96" spans="1:161" ht="12.75" customHeight="1" thickBot="1">
      <c r="A96" s="246" t="s">
        <v>155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136" t="s">
        <v>130</v>
      </c>
      <c r="BY96" s="137"/>
      <c r="BZ96" s="137"/>
      <c r="CA96" s="137"/>
      <c r="CB96" s="137"/>
      <c r="CC96" s="137"/>
      <c r="CD96" s="137"/>
      <c r="CE96" s="264"/>
      <c r="CF96" s="173" t="s">
        <v>131</v>
      </c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72"/>
      <c r="CS96" s="173" t="s">
        <v>156</v>
      </c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72"/>
      <c r="DF96" s="228">
        <f>2000</f>
        <v>2000</v>
      </c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30"/>
      <c r="DS96" s="228">
        <f>2000</f>
        <v>2000</v>
      </c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30"/>
      <c r="EF96" s="228">
        <f>2000</f>
        <v>2000</v>
      </c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30"/>
      <c r="ES96" s="174" t="s">
        <v>50</v>
      </c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7"/>
    </row>
    <row r="97" spans="1:161" ht="12.75" hidden="1" customHeight="1">
      <c r="A97" s="246" t="s">
        <v>157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136" t="s">
        <v>130</v>
      </c>
      <c r="BY97" s="137"/>
      <c r="BZ97" s="137"/>
      <c r="CA97" s="137"/>
      <c r="CB97" s="137"/>
      <c r="CC97" s="137"/>
      <c r="CD97" s="137"/>
      <c r="CE97" s="264"/>
      <c r="CF97" s="173" t="s">
        <v>131</v>
      </c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72"/>
      <c r="CS97" s="173" t="s">
        <v>158</v>
      </c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72"/>
      <c r="DF97" s="228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30"/>
      <c r="DS97" s="228"/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30"/>
      <c r="EF97" s="228"/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30"/>
      <c r="ES97" s="174" t="s">
        <v>50</v>
      </c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7"/>
    </row>
    <row r="98" spans="1:161" ht="12.75" customHeight="1" thickBot="1">
      <c r="A98" s="246" t="s">
        <v>157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136" t="s">
        <v>130</v>
      </c>
      <c r="BY98" s="137"/>
      <c r="BZ98" s="137"/>
      <c r="CA98" s="137"/>
      <c r="CB98" s="137"/>
      <c r="CC98" s="137"/>
      <c r="CD98" s="137"/>
      <c r="CE98" s="264"/>
      <c r="CF98" s="173" t="s">
        <v>131</v>
      </c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72"/>
      <c r="CS98" s="173" t="s">
        <v>263</v>
      </c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72"/>
      <c r="DF98" s="228">
        <f>37600+850000</f>
        <v>887600</v>
      </c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30"/>
      <c r="DS98" s="228">
        <f>37600+850000</f>
        <v>887600</v>
      </c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30"/>
      <c r="EF98" s="228">
        <f>37600+850000</f>
        <v>887600</v>
      </c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30"/>
      <c r="ES98" s="174" t="s">
        <v>50</v>
      </c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7"/>
    </row>
    <row r="99" spans="1:161" ht="12.75" hidden="1" customHeight="1" thickBot="1">
      <c r="A99" s="246" t="s">
        <v>157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136" t="s">
        <v>130</v>
      </c>
      <c r="BY99" s="137"/>
      <c r="BZ99" s="137"/>
      <c r="CA99" s="137"/>
      <c r="CB99" s="137"/>
      <c r="CC99" s="137"/>
      <c r="CD99" s="137"/>
      <c r="CE99" s="264"/>
      <c r="CF99" s="173" t="s">
        <v>131</v>
      </c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72"/>
      <c r="CS99" s="173" t="s">
        <v>159</v>
      </c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72"/>
      <c r="DF99" s="228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30"/>
      <c r="DS99" s="228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30"/>
      <c r="EF99" s="228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30"/>
      <c r="ES99" s="174" t="s">
        <v>50</v>
      </c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7"/>
    </row>
    <row r="100" spans="1:161" ht="12.75" customHeight="1" thickBot="1">
      <c r="A100" s="163" t="s">
        <v>160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36" t="s">
        <v>130</v>
      </c>
      <c r="BY100" s="137"/>
      <c r="BZ100" s="137"/>
      <c r="CA100" s="137"/>
      <c r="CB100" s="137"/>
      <c r="CC100" s="137"/>
      <c r="CD100" s="137"/>
      <c r="CE100" s="264"/>
      <c r="CF100" s="173" t="s">
        <v>131</v>
      </c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72"/>
      <c r="CS100" s="173" t="s">
        <v>161</v>
      </c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72"/>
      <c r="DF100" s="228">
        <f>1000+1000</f>
        <v>2000</v>
      </c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30"/>
      <c r="DS100" s="228">
        <f>1000</f>
        <v>1000</v>
      </c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30"/>
      <c r="EF100" s="228">
        <f>1000</f>
        <v>1000</v>
      </c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30"/>
      <c r="ES100" s="174" t="s">
        <v>50</v>
      </c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7"/>
    </row>
    <row r="101" spans="1:161" ht="12.75" hidden="1" customHeight="1" thickBot="1">
      <c r="A101" s="163" t="s">
        <v>160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36" t="s">
        <v>130</v>
      </c>
      <c r="BY101" s="137"/>
      <c r="BZ101" s="137"/>
      <c r="CA101" s="137"/>
      <c r="CB101" s="137"/>
      <c r="CC101" s="137"/>
      <c r="CD101" s="137"/>
      <c r="CE101" s="264"/>
      <c r="CF101" s="173" t="s">
        <v>131</v>
      </c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72"/>
      <c r="CS101" s="173" t="s">
        <v>265</v>
      </c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72"/>
      <c r="DF101" s="228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30"/>
      <c r="DS101" s="228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30"/>
      <c r="EF101" s="228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30"/>
      <c r="ES101" s="174" t="s">
        <v>50</v>
      </c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7"/>
    </row>
    <row r="102" spans="1:161" ht="12" customHeight="1" thickBot="1">
      <c r="A102" s="246" t="s">
        <v>162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136" t="s">
        <v>130</v>
      </c>
      <c r="BY102" s="137"/>
      <c r="BZ102" s="137"/>
      <c r="CA102" s="137"/>
      <c r="CB102" s="137"/>
      <c r="CC102" s="137"/>
      <c r="CD102" s="137"/>
      <c r="CE102" s="264"/>
      <c r="CF102" s="173" t="s">
        <v>131</v>
      </c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72"/>
      <c r="CS102" s="173" t="s">
        <v>163</v>
      </c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72"/>
      <c r="DF102" s="228">
        <f>30000</f>
        <v>30000</v>
      </c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30"/>
      <c r="DS102" s="228">
        <f>3000+30000</f>
        <v>33000</v>
      </c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229"/>
      <c r="ED102" s="229"/>
      <c r="EE102" s="230"/>
      <c r="EF102" s="228">
        <f>3000+30000</f>
        <v>33000</v>
      </c>
      <c r="EG102" s="229"/>
      <c r="EH102" s="229"/>
      <c r="EI102" s="229"/>
      <c r="EJ102" s="229"/>
      <c r="EK102" s="229"/>
      <c r="EL102" s="229"/>
      <c r="EM102" s="229"/>
      <c r="EN102" s="229"/>
      <c r="EO102" s="229"/>
      <c r="EP102" s="229"/>
      <c r="EQ102" s="229"/>
      <c r="ER102" s="230"/>
      <c r="ES102" s="174" t="s">
        <v>50</v>
      </c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7"/>
    </row>
    <row r="103" spans="1:161" ht="11.25" customHeight="1" thickBot="1">
      <c r="A103" s="246" t="s">
        <v>164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W103" s="247"/>
      <c r="BX103" s="136" t="s">
        <v>130</v>
      </c>
      <c r="BY103" s="137"/>
      <c r="BZ103" s="137"/>
      <c r="CA103" s="137"/>
      <c r="CB103" s="137"/>
      <c r="CC103" s="137"/>
      <c r="CD103" s="137"/>
      <c r="CE103" s="264"/>
      <c r="CF103" s="180" t="s">
        <v>131</v>
      </c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2"/>
      <c r="CS103" s="180" t="s">
        <v>165</v>
      </c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2"/>
      <c r="DF103" s="203">
        <f>5000</f>
        <v>5000</v>
      </c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5"/>
      <c r="DS103" s="203">
        <f>5000</f>
        <v>5000</v>
      </c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5"/>
      <c r="EF103" s="203">
        <f>5000</f>
        <v>5000</v>
      </c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5"/>
      <c r="ES103" s="209" t="s">
        <v>50</v>
      </c>
      <c r="ET103" s="210"/>
      <c r="EU103" s="210"/>
      <c r="EV103" s="210"/>
      <c r="EW103" s="210"/>
      <c r="EX103" s="210"/>
      <c r="EY103" s="210"/>
      <c r="EZ103" s="210"/>
      <c r="FA103" s="210"/>
      <c r="FB103" s="210"/>
      <c r="FC103" s="210"/>
      <c r="FD103" s="210"/>
      <c r="FE103" s="211"/>
    </row>
    <row r="104" spans="1:161" ht="11.25" customHeight="1" thickBot="1">
      <c r="A104" s="281" t="s">
        <v>166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  <c r="BV104" s="281"/>
      <c r="BW104" s="253"/>
      <c r="BX104" s="136" t="s">
        <v>130</v>
      </c>
      <c r="BY104" s="137"/>
      <c r="BZ104" s="137"/>
      <c r="CA104" s="137"/>
      <c r="CB104" s="137"/>
      <c r="CC104" s="137"/>
      <c r="CD104" s="137"/>
      <c r="CE104" s="264"/>
      <c r="CF104" s="282" t="s">
        <v>131</v>
      </c>
      <c r="CG104" s="282"/>
      <c r="CH104" s="282"/>
      <c r="CI104" s="282"/>
      <c r="CJ104" s="282"/>
      <c r="CK104" s="282"/>
      <c r="CL104" s="282"/>
      <c r="CM104" s="282"/>
      <c r="CN104" s="282"/>
      <c r="CO104" s="282"/>
      <c r="CP104" s="282"/>
      <c r="CQ104" s="282"/>
      <c r="CR104" s="282"/>
      <c r="CS104" s="282" t="s">
        <v>167</v>
      </c>
      <c r="CT104" s="282"/>
      <c r="CU104" s="282"/>
      <c r="CV104" s="282"/>
      <c r="CW104" s="282"/>
      <c r="CX104" s="282"/>
      <c r="CY104" s="282"/>
      <c r="CZ104" s="282"/>
      <c r="DA104" s="282"/>
      <c r="DB104" s="282"/>
      <c r="DC104" s="282"/>
      <c r="DD104" s="282"/>
      <c r="DE104" s="282"/>
      <c r="DF104" s="283">
        <f>4000+60000-1000</f>
        <v>63000</v>
      </c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>
        <f>1000+60000</f>
        <v>61000</v>
      </c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>
        <f>1000+60000</f>
        <v>61000</v>
      </c>
      <c r="EG104" s="283"/>
      <c r="EH104" s="283"/>
      <c r="EI104" s="283"/>
      <c r="EJ104" s="283"/>
      <c r="EK104" s="283"/>
      <c r="EL104" s="283"/>
      <c r="EM104" s="283"/>
      <c r="EN104" s="283"/>
      <c r="EO104" s="283"/>
      <c r="EP104" s="283"/>
      <c r="EQ104" s="283"/>
      <c r="ER104" s="283"/>
      <c r="ES104" s="284" t="s">
        <v>50</v>
      </c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</row>
    <row r="105" spans="1:161" ht="11.25" customHeight="1" thickBot="1">
      <c r="A105" s="281" t="s">
        <v>166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53"/>
      <c r="BX105" s="136" t="s">
        <v>130</v>
      </c>
      <c r="BY105" s="137"/>
      <c r="BZ105" s="137"/>
      <c r="CA105" s="137"/>
      <c r="CB105" s="137"/>
      <c r="CC105" s="137"/>
      <c r="CD105" s="137"/>
      <c r="CE105" s="264"/>
      <c r="CF105" s="282" t="s">
        <v>131</v>
      </c>
      <c r="CG105" s="282"/>
      <c r="CH105" s="282"/>
      <c r="CI105" s="282"/>
      <c r="CJ105" s="282"/>
      <c r="CK105" s="282"/>
      <c r="CL105" s="282"/>
      <c r="CM105" s="282"/>
      <c r="CN105" s="282"/>
      <c r="CO105" s="282"/>
      <c r="CP105" s="282"/>
      <c r="CQ105" s="282"/>
      <c r="CR105" s="282"/>
      <c r="CS105" s="282" t="s">
        <v>264</v>
      </c>
      <c r="CT105" s="282"/>
      <c r="CU105" s="282"/>
      <c r="CV105" s="282"/>
      <c r="CW105" s="282"/>
      <c r="CX105" s="282"/>
      <c r="CY105" s="282"/>
      <c r="CZ105" s="282"/>
      <c r="DA105" s="282"/>
      <c r="DB105" s="282"/>
      <c r="DC105" s="282"/>
      <c r="DD105" s="282"/>
      <c r="DE105" s="282"/>
      <c r="DF105" s="283">
        <f>6332</f>
        <v>6332</v>
      </c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>
        <f>6332</f>
        <v>6332</v>
      </c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>
        <f>6332</f>
        <v>6332</v>
      </c>
      <c r="EG105" s="283"/>
      <c r="EH105" s="283"/>
      <c r="EI105" s="283"/>
      <c r="EJ105" s="283"/>
      <c r="EK105" s="283"/>
      <c r="EL105" s="283"/>
      <c r="EM105" s="283"/>
      <c r="EN105" s="283"/>
      <c r="EO105" s="283"/>
      <c r="EP105" s="283"/>
      <c r="EQ105" s="283"/>
      <c r="ER105" s="283"/>
      <c r="ES105" s="284" t="s">
        <v>50</v>
      </c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</row>
    <row r="106" spans="1:161" ht="11.25" hidden="1" customHeight="1">
      <c r="A106" s="281" t="s">
        <v>168</v>
      </c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53"/>
      <c r="BX106" s="136" t="s">
        <v>130</v>
      </c>
      <c r="BY106" s="137"/>
      <c r="BZ106" s="137"/>
      <c r="CA106" s="137"/>
      <c r="CB106" s="137"/>
      <c r="CC106" s="137"/>
      <c r="CD106" s="137"/>
      <c r="CE106" s="264"/>
      <c r="CF106" s="282" t="s">
        <v>131</v>
      </c>
      <c r="CG106" s="282"/>
      <c r="CH106" s="282"/>
      <c r="CI106" s="282"/>
      <c r="CJ106" s="282"/>
      <c r="CK106" s="282"/>
      <c r="CL106" s="282"/>
      <c r="CM106" s="282"/>
      <c r="CN106" s="282"/>
      <c r="CO106" s="282"/>
      <c r="CP106" s="282"/>
      <c r="CQ106" s="282"/>
      <c r="CR106" s="282"/>
      <c r="CS106" s="282"/>
      <c r="CT106" s="282"/>
      <c r="CU106" s="282"/>
      <c r="CV106" s="282"/>
      <c r="CW106" s="282"/>
      <c r="CX106" s="282"/>
      <c r="CY106" s="282"/>
      <c r="CZ106" s="282"/>
      <c r="DA106" s="282"/>
      <c r="DB106" s="282"/>
      <c r="DC106" s="282"/>
      <c r="DD106" s="282"/>
      <c r="DE106" s="282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  <c r="EO106" s="283"/>
      <c r="EP106" s="283"/>
      <c r="EQ106" s="283"/>
      <c r="ER106" s="283"/>
      <c r="ES106" s="284" t="s">
        <v>50</v>
      </c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</row>
    <row r="107" spans="1:161" ht="11.25" customHeight="1" thickBot="1">
      <c r="A107" s="281" t="s">
        <v>169</v>
      </c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53"/>
      <c r="BX107" s="136" t="s">
        <v>130</v>
      </c>
      <c r="BY107" s="137"/>
      <c r="BZ107" s="137"/>
      <c r="CA107" s="137"/>
      <c r="CB107" s="137"/>
      <c r="CC107" s="137"/>
      <c r="CD107" s="137"/>
      <c r="CE107" s="264"/>
      <c r="CF107" s="282" t="s">
        <v>131</v>
      </c>
      <c r="CG107" s="282"/>
      <c r="CH107" s="282"/>
      <c r="CI107" s="282"/>
      <c r="CJ107" s="282"/>
      <c r="CK107" s="282"/>
      <c r="CL107" s="282"/>
      <c r="CM107" s="282"/>
      <c r="CN107" s="282"/>
      <c r="CO107" s="282"/>
      <c r="CP107" s="282"/>
      <c r="CQ107" s="282"/>
      <c r="CR107" s="282"/>
      <c r="CS107" s="282" t="s">
        <v>170</v>
      </c>
      <c r="CT107" s="282"/>
      <c r="CU107" s="282"/>
      <c r="CV107" s="282"/>
      <c r="CW107" s="282"/>
      <c r="CX107" s="282"/>
      <c r="CY107" s="282"/>
      <c r="CZ107" s="282"/>
      <c r="DA107" s="282"/>
      <c r="DB107" s="282"/>
      <c r="DC107" s="282"/>
      <c r="DD107" s="282"/>
      <c r="DE107" s="282"/>
      <c r="DF107" s="283">
        <f>1000</f>
        <v>1000</v>
      </c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>
        <f>1000</f>
        <v>1000</v>
      </c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>
        <f>1000</f>
        <v>1000</v>
      </c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4" t="s">
        <v>50</v>
      </c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</row>
    <row r="108" spans="1:161" ht="11.25" hidden="1" customHeight="1" thickBot="1">
      <c r="A108" s="281" t="s">
        <v>169</v>
      </c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53"/>
      <c r="BX108" s="136" t="s">
        <v>130</v>
      </c>
      <c r="BY108" s="137"/>
      <c r="BZ108" s="137"/>
      <c r="CA108" s="137"/>
      <c r="CB108" s="137"/>
      <c r="CC108" s="137"/>
      <c r="CD108" s="137"/>
      <c r="CE108" s="264"/>
      <c r="CF108" s="282" t="s">
        <v>131</v>
      </c>
      <c r="CG108" s="282"/>
      <c r="CH108" s="282"/>
      <c r="CI108" s="282"/>
      <c r="CJ108" s="282"/>
      <c r="CK108" s="282"/>
      <c r="CL108" s="282"/>
      <c r="CM108" s="282"/>
      <c r="CN108" s="282"/>
      <c r="CO108" s="282"/>
      <c r="CP108" s="282"/>
      <c r="CQ108" s="282"/>
      <c r="CR108" s="282"/>
      <c r="CS108" s="282" t="s">
        <v>266</v>
      </c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  <c r="EO108" s="283"/>
      <c r="EP108" s="283"/>
      <c r="EQ108" s="283"/>
      <c r="ER108" s="283"/>
      <c r="ES108" s="284" t="s">
        <v>50</v>
      </c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</row>
    <row r="109" spans="1:161" ht="11.25" customHeight="1" thickBot="1">
      <c r="A109" s="92" t="s">
        <v>171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4"/>
      <c r="BX109" s="95" t="s">
        <v>172</v>
      </c>
      <c r="BY109" s="96"/>
      <c r="BZ109" s="96"/>
      <c r="CA109" s="96"/>
      <c r="CB109" s="96"/>
      <c r="CC109" s="96"/>
      <c r="CD109" s="96"/>
      <c r="CE109" s="97"/>
      <c r="CF109" s="98" t="s">
        <v>173</v>
      </c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100"/>
      <c r="CS109" s="101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7"/>
      <c r="DF109" s="285">
        <f>DF110+DF111+DF112</f>
        <v>597640</v>
      </c>
      <c r="DG109" s="286"/>
      <c r="DH109" s="286"/>
      <c r="DI109" s="286"/>
      <c r="DJ109" s="286"/>
      <c r="DK109" s="286"/>
      <c r="DL109" s="286"/>
      <c r="DM109" s="286"/>
      <c r="DN109" s="286"/>
      <c r="DO109" s="286"/>
      <c r="DP109" s="286"/>
      <c r="DQ109" s="286"/>
      <c r="DR109" s="287"/>
      <c r="DS109" s="285">
        <f>DS110+DS111+DS112</f>
        <v>597640</v>
      </c>
      <c r="DT109" s="286"/>
      <c r="DU109" s="286"/>
      <c r="DV109" s="286"/>
      <c r="DW109" s="286"/>
      <c r="DX109" s="286"/>
      <c r="DY109" s="286"/>
      <c r="DZ109" s="286"/>
      <c r="EA109" s="286"/>
      <c r="EB109" s="286"/>
      <c r="EC109" s="286"/>
      <c r="ED109" s="286"/>
      <c r="EE109" s="287"/>
      <c r="EF109" s="285">
        <f>EF110+EF111+EF112</f>
        <v>597640</v>
      </c>
      <c r="EG109" s="286"/>
      <c r="EH109" s="286"/>
      <c r="EI109" s="286"/>
      <c r="EJ109" s="286"/>
      <c r="EK109" s="286"/>
      <c r="EL109" s="286"/>
      <c r="EM109" s="286"/>
      <c r="EN109" s="286"/>
      <c r="EO109" s="286"/>
      <c r="EP109" s="286"/>
      <c r="EQ109" s="286"/>
      <c r="ER109" s="287"/>
      <c r="ES109" s="105" t="s">
        <v>50</v>
      </c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7"/>
    </row>
    <row r="110" spans="1:161" ht="11.25" customHeight="1" thickBot="1">
      <c r="A110" s="92" t="s">
        <v>174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4"/>
      <c r="BX110" s="95" t="s">
        <v>172</v>
      </c>
      <c r="BY110" s="96"/>
      <c r="BZ110" s="96"/>
      <c r="CA110" s="96"/>
      <c r="CB110" s="96"/>
      <c r="CC110" s="96"/>
      <c r="CD110" s="96"/>
      <c r="CE110" s="97"/>
      <c r="CF110" s="98" t="s">
        <v>173</v>
      </c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100"/>
      <c r="CS110" s="101" t="s">
        <v>175</v>
      </c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7"/>
      <c r="DF110" s="102">
        <f>352950</f>
        <v>352950</v>
      </c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4"/>
      <c r="DS110" s="102">
        <f>352950</f>
        <v>352950</v>
      </c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4"/>
      <c r="EF110" s="102">
        <f>352950</f>
        <v>352950</v>
      </c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4"/>
      <c r="ES110" s="105" t="s">
        <v>50</v>
      </c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7"/>
    </row>
    <row r="111" spans="1:161" ht="11.25" customHeight="1" thickBot="1">
      <c r="A111" s="92" t="s">
        <v>174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4"/>
      <c r="BX111" s="95" t="s">
        <v>172</v>
      </c>
      <c r="BY111" s="96"/>
      <c r="BZ111" s="96"/>
      <c r="CA111" s="96"/>
      <c r="CB111" s="96"/>
      <c r="CC111" s="96"/>
      <c r="CD111" s="96"/>
      <c r="CE111" s="97"/>
      <c r="CF111" s="98" t="s">
        <v>173</v>
      </c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100"/>
      <c r="CS111" s="101" t="s">
        <v>176</v>
      </c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7"/>
      <c r="DF111" s="102">
        <f>244690</f>
        <v>244690</v>
      </c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4"/>
      <c r="DS111" s="102">
        <f>244690</f>
        <v>244690</v>
      </c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4"/>
      <c r="EF111" s="102">
        <f>244690</f>
        <v>244690</v>
      </c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4"/>
      <c r="ES111" s="105" t="s">
        <v>50</v>
      </c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7"/>
    </row>
    <row r="112" spans="1:161" ht="11.25" customHeight="1">
      <c r="A112" s="92" t="s">
        <v>174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4"/>
      <c r="BX112" s="95" t="s">
        <v>172</v>
      </c>
      <c r="BY112" s="96"/>
      <c r="BZ112" s="96"/>
      <c r="CA112" s="96"/>
      <c r="CB112" s="96"/>
      <c r="CC112" s="96"/>
      <c r="CD112" s="96"/>
      <c r="CE112" s="97"/>
      <c r="CF112" s="98" t="s">
        <v>173</v>
      </c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100"/>
      <c r="CS112" s="101" t="s">
        <v>135</v>
      </c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7"/>
      <c r="DF112" s="102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4"/>
      <c r="DS112" s="102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4"/>
      <c r="EF112" s="102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4"/>
      <c r="ES112" s="105" t="s">
        <v>50</v>
      </c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7"/>
    </row>
    <row r="113" ht="14.25" customHeight="1"/>
  </sheetData>
  <mergeCells count="726">
    <mergeCell ref="EL8:FE8"/>
    <mergeCell ref="DW9:DX9"/>
    <mergeCell ref="DY9:EA9"/>
    <mergeCell ref="EB9:EC9"/>
    <mergeCell ref="EE9:ES9"/>
    <mergeCell ref="ET9:EV9"/>
    <mergeCell ref="EW9:EY9"/>
    <mergeCell ref="DW2:FE2"/>
    <mergeCell ref="DW3:FE3"/>
    <mergeCell ref="DW4:FE4"/>
    <mergeCell ref="DW5:FE5"/>
    <mergeCell ref="DW6:FE6"/>
    <mergeCell ref="DW7:EI7"/>
    <mergeCell ref="EL7:FE7"/>
    <mergeCell ref="AY11:DC11"/>
    <mergeCell ref="AY12:BE12"/>
    <mergeCell ref="BF12:BH12"/>
    <mergeCell ref="BI12:CD12"/>
    <mergeCell ref="CE12:CG12"/>
    <mergeCell ref="CH12:CL12"/>
    <mergeCell ref="CM12:CO12"/>
    <mergeCell ref="CP12:CX12"/>
    <mergeCell ref="DW8:EI8"/>
    <mergeCell ref="A15:AA15"/>
    <mergeCell ref="ES15:FE15"/>
    <mergeCell ref="AB16:DP16"/>
    <mergeCell ref="ES16:FE16"/>
    <mergeCell ref="ES17:FE17"/>
    <mergeCell ref="ES18:FE18"/>
    <mergeCell ref="ES12:FE13"/>
    <mergeCell ref="BG14:BJ14"/>
    <mergeCell ref="BK14:BM14"/>
    <mergeCell ref="BN14:BO14"/>
    <mergeCell ref="BQ14:CE14"/>
    <mergeCell ref="CF14:CH14"/>
    <mergeCell ref="CI14:CK14"/>
    <mergeCell ref="ES14:FE14"/>
    <mergeCell ref="ES19:FE19"/>
    <mergeCell ref="ES20:FE20"/>
    <mergeCell ref="A22:FE22"/>
    <mergeCell ref="A24:BW26"/>
    <mergeCell ref="BX24:CE26"/>
    <mergeCell ref="CF24:CR26"/>
    <mergeCell ref="CS24:DE26"/>
    <mergeCell ref="DF24:FE24"/>
    <mergeCell ref="DF25:DK25"/>
    <mergeCell ref="EL25:EN25"/>
    <mergeCell ref="EO25:ER25"/>
    <mergeCell ref="ES25:FE26"/>
    <mergeCell ref="DF26:DR26"/>
    <mergeCell ref="DS26:EE26"/>
    <mergeCell ref="EF26:ER26"/>
    <mergeCell ref="DL25:DN25"/>
    <mergeCell ref="DO25:DR25"/>
    <mergeCell ref="DS25:DX25"/>
    <mergeCell ref="DY25:EA25"/>
    <mergeCell ref="EB25:EE25"/>
    <mergeCell ref="EF25:EK25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7:BW27"/>
    <mergeCell ref="BX27:CE27"/>
    <mergeCell ref="CF27:CR27"/>
    <mergeCell ref="CS27:DE27"/>
    <mergeCell ref="DF27:DR27"/>
    <mergeCell ref="DS27:EE27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9:BW29"/>
    <mergeCell ref="BX29:CE29"/>
    <mergeCell ref="CF29:CR29"/>
    <mergeCell ref="CS29:DE29"/>
    <mergeCell ref="DF29:DR29"/>
    <mergeCell ref="DS29:EE29"/>
    <mergeCell ref="EF31:ER32"/>
    <mergeCell ref="ES31:FE32"/>
    <mergeCell ref="A32:BU32"/>
    <mergeCell ref="A33:BW33"/>
    <mergeCell ref="BX33:CE34"/>
    <mergeCell ref="CF33:CR34"/>
    <mergeCell ref="CS33:DE34"/>
    <mergeCell ref="DF33:DR34"/>
    <mergeCell ref="DS33:EE34"/>
    <mergeCell ref="EF33:ER34"/>
    <mergeCell ref="A31:BW31"/>
    <mergeCell ref="BX31:CE32"/>
    <mergeCell ref="CF31:CR32"/>
    <mergeCell ref="CS31:DE32"/>
    <mergeCell ref="DF31:DR32"/>
    <mergeCell ref="DS31:EE32"/>
    <mergeCell ref="ES33:FE34"/>
    <mergeCell ref="A34:BU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6:BW36"/>
    <mergeCell ref="BX36:CE36"/>
    <mergeCell ref="CF36:CR36"/>
    <mergeCell ref="CS36:DE36"/>
    <mergeCell ref="DF36:DR36"/>
    <mergeCell ref="DS36:EE36"/>
    <mergeCell ref="EF38:ER39"/>
    <mergeCell ref="ES38:FE39"/>
    <mergeCell ref="A39:BW39"/>
    <mergeCell ref="A40:BW40"/>
    <mergeCell ref="BX40:CE40"/>
    <mergeCell ref="CF40:CR40"/>
    <mergeCell ref="CS40:DE40"/>
    <mergeCell ref="DF40:DR40"/>
    <mergeCell ref="DS40:EE40"/>
    <mergeCell ref="EF40:ER40"/>
    <mergeCell ref="A38:BW38"/>
    <mergeCell ref="BX38:CE39"/>
    <mergeCell ref="CF38:CR39"/>
    <mergeCell ref="CS38:DE39"/>
    <mergeCell ref="DF38:DR39"/>
    <mergeCell ref="DS38:EE39"/>
    <mergeCell ref="ES40:FE40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EF42:ER42"/>
    <mergeCell ref="ES42:FE42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2:BW42"/>
    <mergeCell ref="BX42:CE42"/>
    <mergeCell ref="CF42:CR42"/>
    <mergeCell ref="CS42:DE42"/>
    <mergeCell ref="DF42:DR42"/>
    <mergeCell ref="DS42:EE42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6:BW46"/>
    <mergeCell ref="BX46:CE46"/>
    <mergeCell ref="CF46:CR46"/>
    <mergeCell ref="CS46:DE46"/>
    <mergeCell ref="DF46:DR46"/>
    <mergeCell ref="DS46:EE46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48:BW48"/>
    <mergeCell ref="BX48:CE48"/>
    <mergeCell ref="CF48:CR48"/>
    <mergeCell ref="CS48:DE48"/>
    <mergeCell ref="DF48:DR48"/>
    <mergeCell ref="DS48:EE48"/>
    <mergeCell ref="EF50:ER50"/>
    <mergeCell ref="ES50:FE50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0:BW50"/>
    <mergeCell ref="BX50:CE50"/>
    <mergeCell ref="CF50:CR50"/>
    <mergeCell ref="CS50:DE50"/>
    <mergeCell ref="DF50:DR50"/>
    <mergeCell ref="DS50:EE50"/>
    <mergeCell ref="EF52:ER52"/>
    <mergeCell ref="ES52:FE52"/>
    <mergeCell ref="A53:BW53"/>
    <mergeCell ref="BX53:CE53"/>
    <mergeCell ref="CF53:CR53"/>
    <mergeCell ref="CS53:DE53"/>
    <mergeCell ref="DF53:DR53"/>
    <mergeCell ref="DS53:EE53"/>
    <mergeCell ref="EF53:ER53"/>
    <mergeCell ref="ES53:FE53"/>
    <mergeCell ref="A52:BW52"/>
    <mergeCell ref="BX52:CE52"/>
    <mergeCell ref="CF52:CR52"/>
    <mergeCell ref="CS52:DE52"/>
    <mergeCell ref="DF52:DR52"/>
    <mergeCell ref="DS52:EE52"/>
    <mergeCell ref="EF54:ER54"/>
    <mergeCell ref="ES54:FE54"/>
    <mergeCell ref="A55:BW55"/>
    <mergeCell ref="BX55:CE55"/>
    <mergeCell ref="CF55:CR55"/>
    <mergeCell ref="CS55:DE55"/>
    <mergeCell ref="DF55:DR55"/>
    <mergeCell ref="DS55:EE55"/>
    <mergeCell ref="EF55:ER55"/>
    <mergeCell ref="ES55:FE55"/>
    <mergeCell ref="A54:BW54"/>
    <mergeCell ref="BX54:CE54"/>
    <mergeCell ref="CF54:CR54"/>
    <mergeCell ref="CS54:DE54"/>
    <mergeCell ref="DF54:DR54"/>
    <mergeCell ref="DS54:EE54"/>
    <mergeCell ref="EF56:ER56"/>
    <mergeCell ref="ES56:FE56"/>
    <mergeCell ref="A57:BW57"/>
    <mergeCell ref="BX57:CE57"/>
    <mergeCell ref="CF57:CR57"/>
    <mergeCell ref="CS57:DE57"/>
    <mergeCell ref="DF57:DR57"/>
    <mergeCell ref="DS57:EE57"/>
    <mergeCell ref="EF57:ER57"/>
    <mergeCell ref="ES57:FE57"/>
    <mergeCell ref="A56:BW56"/>
    <mergeCell ref="BX56:CE56"/>
    <mergeCell ref="CF56:CR56"/>
    <mergeCell ref="CS56:DE56"/>
    <mergeCell ref="DF56:DR56"/>
    <mergeCell ref="DS56:EE56"/>
    <mergeCell ref="EF58:ER58"/>
    <mergeCell ref="ES58:FE58"/>
    <mergeCell ref="A59:BW59"/>
    <mergeCell ref="BX59:CE59"/>
    <mergeCell ref="CF59:CR59"/>
    <mergeCell ref="CS59:DE59"/>
    <mergeCell ref="DF59:DR59"/>
    <mergeCell ref="DS59:EE59"/>
    <mergeCell ref="EF59:ER59"/>
    <mergeCell ref="ES59:FE59"/>
    <mergeCell ref="A58:BW58"/>
    <mergeCell ref="BX58:CE58"/>
    <mergeCell ref="CF58:CR58"/>
    <mergeCell ref="CS58:DE58"/>
    <mergeCell ref="DF58:DR58"/>
    <mergeCell ref="DS58:EE58"/>
    <mergeCell ref="EF60:ER60"/>
    <mergeCell ref="ES60:FE60"/>
    <mergeCell ref="A61:BU61"/>
    <mergeCell ref="BX61:CB61"/>
    <mergeCell ref="CF61:CR61"/>
    <mergeCell ref="CS61:DE61"/>
    <mergeCell ref="DF61:DR61"/>
    <mergeCell ref="DS61:EE61"/>
    <mergeCell ref="EF61:ER61"/>
    <mergeCell ref="ES61:FE61"/>
    <mergeCell ref="A60:BW60"/>
    <mergeCell ref="BX60:CE60"/>
    <mergeCell ref="CF60:CR60"/>
    <mergeCell ref="CS60:DE60"/>
    <mergeCell ref="DF60:DR60"/>
    <mergeCell ref="DS60:EE60"/>
    <mergeCell ref="EF62:ER62"/>
    <mergeCell ref="ES62:FE62"/>
    <mergeCell ref="A63:BW63"/>
    <mergeCell ref="BX63:CE63"/>
    <mergeCell ref="CF63:CR63"/>
    <mergeCell ref="CS63:DE63"/>
    <mergeCell ref="DF63:DR63"/>
    <mergeCell ref="DS63:EE63"/>
    <mergeCell ref="EF63:ER63"/>
    <mergeCell ref="ES63:FE63"/>
    <mergeCell ref="A62:BW62"/>
    <mergeCell ref="BX62:CE62"/>
    <mergeCell ref="CF62:CR62"/>
    <mergeCell ref="CS62:DE62"/>
    <mergeCell ref="DF62:DR62"/>
    <mergeCell ref="DS62:EE62"/>
    <mergeCell ref="EF64:ER64"/>
    <mergeCell ref="ES64:FE64"/>
    <mergeCell ref="A65:BW65"/>
    <mergeCell ref="BX65:CE65"/>
    <mergeCell ref="CF65:CR65"/>
    <mergeCell ref="CS65:DE65"/>
    <mergeCell ref="DF65:DR65"/>
    <mergeCell ref="DS65:EE65"/>
    <mergeCell ref="EF65:ER65"/>
    <mergeCell ref="ES65:FE65"/>
    <mergeCell ref="A64:BW64"/>
    <mergeCell ref="BX64:CE64"/>
    <mergeCell ref="CF64:CR64"/>
    <mergeCell ref="CS64:DE64"/>
    <mergeCell ref="DF64:DR64"/>
    <mergeCell ref="DS64:EE64"/>
    <mergeCell ref="EF66:ER66"/>
    <mergeCell ref="ES66:FE66"/>
    <mergeCell ref="A67:BW67"/>
    <mergeCell ref="BX67:CE67"/>
    <mergeCell ref="CF67:CR67"/>
    <mergeCell ref="CS67:DE67"/>
    <mergeCell ref="DF67:DR67"/>
    <mergeCell ref="DS67:EE67"/>
    <mergeCell ref="EF67:ER67"/>
    <mergeCell ref="ES67:FE67"/>
    <mergeCell ref="A66:BW66"/>
    <mergeCell ref="BX66:CE66"/>
    <mergeCell ref="CF66:CR66"/>
    <mergeCell ref="CS66:DE66"/>
    <mergeCell ref="DF66:DR66"/>
    <mergeCell ref="DS66:EE66"/>
    <mergeCell ref="EF68:ER68"/>
    <mergeCell ref="ES68:FE68"/>
    <mergeCell ref="A69:BW69"/>
    <mergeCell ref="BX69:CE69"/>
    <mergeCell ref="CF69:CR69"/>
    <mergeCell ref="CS69:DE69"/>
    <mergeCell ref="DF69:DR69"/>
    <mergeCell ref="DS69:EE69"/>
    <mergeCell ref="EF69:ER69"/>
    <mergeCell ref="ES69:FE69"/>
    <mergeCell ref="A68:BW68"/>
    <mergeCell ref="BX68:CE68"/>
    <mergeCell ref="CF68:CR68"/>
    <mergeCell ref="CS68:DE68"/>
    <mergeCell ref="DF68:DR68"/>
    <mergeCell ref="DS68:EE68"/>
    <mergeCell ref="EF70:ER70"/>
    <mergeCell ref="ES70:FE70"/>
    <mergeCell ref="A71:BW71"/>
    <mergeCell ref="BX71:CE71"/>
    <mergeCell ref="CF71:CR71"/>
    <mergeCell ref="CS71:DE71"/>
    <mergeCell ref="DF71:DR71"/>
    <mergeCell ref="DS71:EE71"/>
    <mergeCell ref="EF71:ER71"/>
    <mergeCell ref="ES71:FE71"/>
    <mergeCell ref="A70:BW70"/>
    <mergeCell ref="BX70:CE70"/>
    <mergeCell ref="CF70:CR70"/>
    <mergeCell ref="CS70:DE70"/>
    <mergeCell ref="DF70:DR70"/>
    <mergeCell ref="DS70:EE70"/>
    <mergeCell ref="EF72:ER72"/>
    <mergeCell ref="ES72:FE72"/>
    <mergeCell ref="A73:BW73"/>
    <mergeCell ref="BX73:CE73"/>
    <mergeCell ref="CF73:CR73"/>
    <mergeCell ref="CS73:DE73"/>
    <mergeCell ref="DF73:DR73"/>
    <mergeCell ref="DS73:EE73"/>
    <mergeCell ref="EF73:ER73"/>
    <mergeCell ref="ES73:FE73"/>
    <mergeCell ref="A72:BW72"/>
    <mergeCell ref="BX72:CE72"/>
    <mergeCell ref="CF72:CR72"/>
    <mergeCell ref="CS72:DE72"/>
    <mergeCell ref="DF72:DR72"/>
    <mergeCell ref="DS72:EE72"/>
    <mergeCell ref="EF74:ER74"/>
    <mergeCell ref="ES74:FE74"/>
    <mergeCell ref="A75:BW75"/>
    <mergeCell ref="BX75:CE75"/>
    <mergeCell ref="CF75:CR75"/>
    <mergeCell ref="CS75:DE75"/>
    <mergeCell ref="DF75:DR75"/>
    <mergeCell ref="DS75:EE75"/>
    <mergeCell ref="EF75:ER75"/>
    <mergeCell ref="ES75:FE75"/>
    <mergeCell ref="A74:BW74"/>
    <mergeCell ref="BX74:CE74"/>
    <mergeCell ref="CF74:CR74"/>
    <mergeCell ref="CS74:DE74"/>
    <mergeCell ref="DF74:DR74"/>
    <mergeCell ref="DS74:EE74"/>
    <mergeCell ref="EF76:ER76"/>
    <mergeCell ref="ES76:FE76"/>
    <mergeCell ref="A77:BW77"/>
    <mergeCell ref="BX77:CE77"/>
    <mergeCell ref="CF77:CR77"/>
    <mergeCell ref="CS77:DE77"/>
    <mergeCell ref="DF77:DR77"/>
    <mergeCell ref="DS77:EE77"/>
    <mergeCell ref="EF77:ER77"/>
    <mergeCell ref="ES77:FE77"/>
    <mergeCell ref="A76:BW76"/>
    <mergeCell ref="BX76:CE76"/>
    <mergeCell ref="CF76:CR76"/>
    <mergeCell ref="CS76:DE76"/>
    <mergeCell ref="DF76:DR76"/>
    <mergeCell ref="DS76:EE76"/>
    <mergeCell ref="EF78:ER78"/>
    <mergeCell ref="ES78:FE78"/>
    <mergeCell ref="A79:BW79"/>
    <mergeCell ref="BX79:CE79"/>
    <mergeCell ref="CF79:CR79"/>
    <mergeCell ref="CS79:DE79"/>
    <mergeCell ref="DF79:DR79"/>
    <mergeCell ref="DS79:EE79"/>
    <mergeCell ref="EF79:ER79"/>
    <mergeCell ref="ES79:FE79"/>
    <mergeCell ref="A78:BW78"/>
    <mergeCell ref="BX78:CE78"/>
    <mergeCell ref="CF78:CR78"/>
    <mergeCell ref="CS78:DE78"/>
    <mergeCell ref="DF78:DR78"/>
    <mergeCell ref="DS78:EE78"/>
    <mergeCell ref="EF80:ER80"/>
    <mergeCell ref="ES80:FE80"/>
    <mergeCell ref="A81:BW81"/>
    <mergeCell ref="BX81:CE81"/>
    <mergeCell ref="CF81:CR81"/>
    <mergeCell ref="CS81:DE81"/>
    <mergeCell ref="DF81:DR81"/>
    <mergeCell ref="DS81:EE81"/>
    <mergeCell ref="EF81:ER81"/>
    <mergeCell ref="ES81:FE81"/>
    <mergeCell ref="A80:BW80"/>
    <mergeCell ref="BX80:CE80"/>
    <mergeCell ref="CF80:CR80"/>
    <mergeCell ref="CS80:DE80"/>
    <mergeCell ref="DF80:DR80"/>
    <mergeCell ref="DS80:EE80"/>
    <mergeCell ref="EF82:ER82"/>
    <mergeCell ref="ES82:FE82"/>
    <mergeCell ref="A83:BW83"/>
    <mergeCell ref="BX83:CE83"/>
    <mergeCell ref="CF83:CR83"/>
    <mergeCell ref="CS83:DE83"/>
    <mergeCell ref="DF83:DR83"/>
    <mergeCell ref="DS83:EE83"/>
    <mergeCell ref="EF83:ER83"/>
    <mergeCell ref="ES83:FE83"/>
    <mergeCell ref="A82:BW82"/>
    <mergeCell ref="BX82:CE82"/>
    <mergeCell ref="CF82:CR82"/>
    <mergeCell ref="CS82:DE82"/>
    <mergeCell ref="DF82:DR82"/>
    <mergeCell ref="DS82:EE82"/>
    <mergeCell ref="EF84:ER84"/>
    <mergeCell ref="ES84:FE84"/>
    <mergeCell ref="A85:BW85"/>
    <mergeCell ref="BX85:CE85"/>
    <mergeCell ref="CF85:CR85"/>
    <mergeCell ref="CS85:DE85"/>
    <mergeCell ref="DF85:DR85"/>
    <mergeCell ref="DS85:EE85"/>
    <mergeCell ref="EF85:ER85"/>
    <mergeCell ref="ES85:FE85"/>
    <mergeCell ref="A84:BW84"/>
    <mergeCell ref="BX84:CE84"/>
    <mergeCell ref="CF84:CR84"/>
    <mergeCell ref="CS84:DE84"/>
    <mergeCell ref="DF84:DR84"/>
    <mergeCell ref="DS84:EE84"/>
    <mergeCell ref="EF86:ER86"/>
    <mergeCell ref="ES86:FE86"/>
    <mergeCell ref="A87:BW87"/>
    <mergeCell ref="BX87:CE87"/>
    <mergeCell ref="CF87:CR87"/>
    <mergeCell ref="CS87:DE87"/>
    <mergeCell ref="DF87:DR87"/>
    <mergeCell ref="DS87:EE87"/>
    <mergeCell ref="EF87:ER87"/>
    <mergeCell ref="ES87:FE87"/>
    <mergeCell ref="A86:BW86"/>
    <mergeCell ref="BX86:CE86"/>
    <mergeCell ref="CF86:CR86"/>
    <mergeCell ref="CS86:DE86"/>
    <mergeCell ref="DF86:DR86"/>
    <mergeCell ref="DS86:EE86"/>
    <mergeCell ref="EF88:ER88"/>
    <mergeCell ref="ES88:FE88"/>
    <mergeCell ref="A89:BW89"/>
    <mergeCell ref="BX89:CE89"/>
    <mergeCell ref="CF89:CR89"/>
    <mergeCell ref="CS89:DE89"/>
    <mergeCell ref="DF89:DR89"/>
    <mergeCell ref="DS89:EE89"/>
    <mergeCell ref="EF89:ER89"/>
    <mergeCell ref="ES89:FE89"/>
    <mergeCell ref="A88:BW88"/>
    <mergeCell ref="BX88:CE88"/>
    <mergeCell ref="CF88:CR88"/>
    <mergeCell ref="CS88:DE88"/>
    <mergeCell ref="DF88:DR88"/>
    <mergeCell ref="DS88:EE88"/>
    <mergeCell ref="EF90:ER90"/>
    <mergeCell ref="ES90:FE90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A90:BW90"/>
    <mergeCell ref="BX90:CE90"/>
    <mergeCell ref="CF90:CR90"/>
    <mergeCell ref="CS90:DE90"/>
    <mergeCell ref="DF90:DR90"/>
    <mergeCell ref="DS90:EE90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EF96:ER96"/>
    <mergeCell ref="ES96:FE96"/>
    <mergeCell ref="A97:BW97"/>
    <mergeCell ref="BX97:CE97"/>
    <mergeCell ref="CF97:CR97"/>
    <mergeCell ref="CS97:DE97"/>
    <mergeCell ref="DF97:DR97"/>
    <mergeCell ref="DS97:EE97"/>
    <mergeCell ref="EF97:ER97"/>
    <mergeCell ref="ES97:FE97"/>
    <mergeCell ref="A96:BW96"/>
    <mergeCell ref="BX96:CE96"/>
    <mergeCell ref="CF96:CR96"/>
    <mergeCell ref="CS96:DE96"/>
    <mergeCell ref="DF96:DR96"/>
    <mergeCell ref="DS96:EE96"/>
    <mergeCell ref="EF98:ER98"/>
    <mergeCell ref="ES98:FE98"/>
    <mergeCell ref="A99:BW99"/>
    <mergeCell ref="BX99:CE99"/>
    <mergeCell ref="CF99:CR99"/>
    <mergeCell ref="CS99:DE99"/>
    <mergeCell ref="DF99:DR99"/>
    <mergeCell ref="DS99:EE99"/>
    <mergeCell ref="EF99:ER99"/>
    <mergeCell ref="ES99:FE99"/>
    <mergeCell ref="A98:BW98"/>
    <mergeCell ref="BX98:CE98"/>
    <mergeCell ref="CF98:CR98"/>
    <mergeCell ref="CS98:DE98"/>
    <mergeCell ref="DF98:DR98"/>
    <mergeCell ref="DS98:EE98"/>
    <mergeCell ref="EF100:ER100"/>
    <mergeCell ref="ES100:FE100"/>
    <mergeCell ref="A101:BW101"/>
    <mergeCell ref="BX101:CE101"/>
    <mergeCell ref="CF101:CR101"/>
    <mergeCell ref="CS101:DE101"/>
    <mergeCell ref="DF101:DR101"/>
    <mergeCell ref="DS101:EE101"/>
    <mergeCell ref="EF101:ER101"/>
    <mergeCell ref="ES101:FE101"/>
    <mergeCell ref="A100:BW100"/>
    <mergeCell ref="BX100:CE100"/>
    <mergeCell ref="CF100:CR100"/>
    <mergeCell ref="CS100:DE100"/>
    <mergeCell ref="DF100:DR100"/>
    <mergeCell ref="DS100:EE100"/>
    <mergeCell ref="EF102:ER102"/>
    <mergeCell ref="ES102:FE102"/>
    <mergeCell ref="A103:BW103"/>
    <mergeCell ref="BX103:CE103"/>
    <mergeCell ref="CF103:CR103"/>
    <mergeCell ref="CS103:DE103"/>
    <mergeCell ref="DF103:DR103"/>
    <mergeCell ref="DS103:EE103"/>
    <mergeCell ref="EF103:ER103"/>
    <mergeCell ref="ES103:FE103"/>
    <mergeCell ref="A102:BW102"/>
    <mergeCell ref="BX102:CE102"/>
    <mergeCell ref="CF102:CR102"/>
    <mergeCell ref="CS102:DE102"/>
    <mergeCell ref="DF102:DR102"/>
    <mergeCell ref="DS102:EE102"/>
    <mergeCell ref="EF104:ER104"/>
    <mergeCell ref="ES104:FE104"/>
    <mergeCell ref="A105:BW105"/>
    <mergeCell ref="BX105:CE105"/>
    <mergeCell ref="CF105:CR105"/>
    <mergeCell ref="CS105:DE105"/>
    <mergeCell ref="DF105:DR105"/>
    <mergeCell ref="DS105:EE105"/>
    <mergeCell ref="EF105:ER105"/>
    <mergeCell ref="ES105:FE105"/>
    <mergeCell ref="A104:BW104"/>
    <mergeCell ref="BX104:CE104"/>
    <mergeCell ref="CF104:CR104"/>
    <mergeCell ref="CS104:DE104"/>
    <mergeCell ref="DF104:DR104"/>
    <mergeCell ref="DS104:EE104"/>
    <mergeCell ref="EF106:ER106"/>
    <mergeCell ref="ES106:FE106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A106:BW106"/>
    <mergeCell ref="BX106:CE106"/>
    <mergeCell ref="CF106:CR106"/>
    <mergeCell ref="CS106:DE106"/>
    <mergeCell ref="DF106:DR106"/>
    <mergeCell ref="DS106:EE106"/>
    <mergeCell ref="DS110:EE110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EF112:ER112"/>
    <mergeCell ref="ES112:FE112"/>
    <mergeCell ref="K19:EC19"/>
    <mergeCell ref="A112:BW112"/>
    <mergeCell ref="BX112:CE112"/>
    <mergeCell ref="CF112:CR112"/>
    <mergeCell ref="CS112:DE112"/>
    <mergeCell ref="DF112:DR112"/>
    <mergeCell ref="DS112:EE112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</mergeCells>
  <pageMargins left="0.59055118110236227" right="0.51181102362204722" top="0.78740157480314965" bottom="0.31496062992125984" header="0.19685039370078741" footer="0.19685039370078741"/>
  <pageSetup paperSize="9" scale="98" orientation="landscape" r:id="rId1"/>
  <headerFooter alignWithMargins="0"/>
  <rowBreaks count="2" manualBreakCount="2">
    <brk id="40" max="160" man="1"/>
    <brk id="75" max="16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FG47"/>
  <sheetViews>
    <sheetView view="pageBreakPreview" topLeftCell="A4" zoomScale="110" zoomScaleSheetLayoutView="100" workbookViewId="0">
      <selection activeCell="DH15" sqref="DH15:DT15"/>
    </sheetView>
  </sheetViews>
  <sheetFormatPr defaultColWidth="0.85546875" defaultRowHeight="11.25"/>
  <cols>
    <col min="1" max="2" width="0.85546875" style="33" customWidth="1"/>
    <col min="3" max="60" width="0.85546875" style="33"/>
    <col min="61" max="61" width="0.85546875" style="33" customWidth="1"/>
    <col min="62" max="64" width="0.85546875" style="33"/>
    <col min="65" max="65" width="0.85546875" style="33" customWidth="1"/>
    <col min="66" max="75" width="0.85546875" style="33"/>
    <col min="76" max="77" width="0.85546875" style="33" customWidth="1"/>
    <col min="78" max="105" width="0.85546875" style="33"/>
    <col min="106" max="106" width="0.85546875" style="33" customWidth="1"/>
    <col min="107" max="109" width="0.85546875" style="33" hidden="1" customWidth="1"/>
    <col min="110" max="110" width="8.85546875" style="33" customWidth="1"/>
    <col min="111" max="111" width="9" style="33" customWidth="1"/>
    <col min="112" max="16384" width="0.85546875" style="33"/>
  </cols>
  <sheetData>
    <row r="1" spans="1:163" s="9" customFormat="1" ht="13.5" customHeight="1">
      <c r="B1" s="144" t="s">
        <v>177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</row>
    <row r="2" spans="1:163" hidden="1"/>
    <row r="3" spans="1:163" ht="11.25" customHeight="1">
      <c r="A3" s="148" t="s">
        <v>178</v>
      </c>
      <c r="B3" s="149"/>
      <c r="C3" s="149"/>
      <c r="D3" s="149"/>
      <c r="E3" s="149"/>
      <c r="F3" s="149"/>
      <c r="G3" s="149"/>
      <c r="H3" s="150"/>
      <c r="I3" s="130" t="s">
        <v>30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1"/>
      <c r="CN3" s="148" t="s">
        <v>179</v>
      </c>
      <c r="CO3" s="149"/>
      <c r="CP3" s="149"/>
      <c r="CQ3" s="149"/>
      <c r="CR3" s="149"/>
      <c r="CS3" s="149"/>
      <c r="CT3" s="149"/>
      <c r="CU3" s="150"/>
      <c r="CV3" s="148" t="s">
        <v>180</v>
      </c>
      <c r="CW3" s="149"/>
      <c r="CX3" s="149"/>
      <c r="CY3" s="149"/>
      <c r="CZ3" s="149"/>
      <c r="DA3" s="149"/>
      <c r="DB3" s="149"/>
      <c r="DC3" s="149"/>
      <c r="DD3" s="149"/>
      <c r="DE3" s="150"/>
      <c r="DF3" s="288" t="s">
        <v>181</v>
      </c>
      <c r="DG3" s="288" t="s">
        <v>182</v>
      </c>
      <c r="DH3" s="157" t="s">
        <v>34</v>
      </c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9"/>
    </row>
    <row r="4" spans="1:163" ht="11.25" customHeight="1">
      <c r="A4" s="151"/>
      <c r="B4" s="152"/>
      <c r="C4" s="152"/>
      <c r="D4" s="152"/>
      <c r="E4" s="152"/>
      <c r="F4" s="152"/>
      <c r="G4" s="152"/>
      <c r="H4" s="15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4"/>
      <c r="CN4" s="151"/>
      <c r="CO4" s="152"/>
      <c r="CP4" s="152"/>
      <c r="CQ4" s="152"/>
      <c r="CR4" s="152"/>
      <c r="CS4" s="152"/>
      <c r="CT4" s="152"/>
      <c r="CU4" s="153"/>
      <c r="CV4" s="151"/>
      <c r="CW4" s="152"/>
      <c r="CX4" s="152"/>
      <c r="CY4" s="152"/>
      <c r="CZ4" s="152"/>
      <c r="DA4" s="152"/>
      <c r="DB4" s="152"/>
      <c r="DC4" s="152"/>
      <c r="DD4" s="152"/>
      <c r="DE4" s="153"/>
      <c r="DF4" s="289"/>
      <c r="DG4" s="289"/>
      <c r="DH4" s="123" t="s">
        <v>35</v>
      </c>
      <c r="DI4" s="124"/>
      <c r="DJ4" s="124"/>
      <c r="DK4" s="124"/>
      <c r="DL4" s="124"/>
      <c r="DM4" s="124"/>
      <c r="DN4" s="125" t="s">
        <v>5</v>
      </c>
      <c r="DO4" s="125"/>
      <c r="DP4" s="125"/>
      <c r="DQ4" s="139" t="s">
        <v>6</v>
      </c>
      <c r="DR4" s="139"/>
      <c r="DS4" s="139"/>
      <c r="DT4" s="140"/>
      <c r="DU4" s="123" t="s">
        <v>35</v>
      </c>
      <c r="DV4" s="124"/>
      <c r="DW4" s="124"/>
      <c r="DX4" s="124"/>
      <c r="DY4" s="124"/>
      <c r="DZ4" s="124"/>
      <c r="EA4" s="125" t="s">
        <v>9</v>
      </c>
      <c r="EB4" s="125"/>
      <c r="EC4" s="125"/>
      <c r="ED4" s="139" t="s">
        <v>6</v>
      </c>
      <c r="EE4" s="139"/>
      <c r="EF4" s="139"/>
      <c r="EG4" s="140"/>
      <c r="EH4" s="123" t="s">
        <v>35</v>
      </c>
      <c r="EI4" s="124"/>
      <c r="EJ4" s="124"/>
      <c r="EK4" s="124"/>
      <c r="EL4" s="124"/>
      <c r="EM4" s="124"/>
      <c r="EN4" s="125" t="s">
        <v>11</v>
      </c>
      <c r="EO4" s="125"/>
      <c r="EP4" s="125"/>
      <c r="EQ4" s="139" t="s">
        <v>6</v>
      </c>
      <c r="ER4" s="139"/>
      <c r="ES4" s="139"/>
      <c r="ET4" s="140"/>
      <c r="EU4" s="148" t="s">
        <v>36</v>
      </c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50"/>
    </row>
    <row r="5" spans="1:163" ht="35.25" customHeight="1">
      <c r="A5" s="154"/>
      <c r="B5" s="155"/>
      <c r="C5" s="155"/>
      <c r="D5" s="155"/>
      <c r="E5" s="155"/>
      <c r="F5" s="155"/>
      <c r="G5" s="155"/>
      <c r="H5" s="15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7"/>
      <c r="CN5" s="154"/>
      <c r="CO5" s="155"/>
      <c r="CP5" s="155"/>
      <c r="CQ5" s="155"/>
      <c r="CR5" s="155"/>
      <c r="CS5" s="155"/>
      <c r="CT5" s="155"/>
      <c r="CU5" s="156"/>
      <c r="CV5" s="154"/>
      <c r="CW5" s="155"/>
      <c r="CX5" s="155"/>
      <c r="CY5" s="155"/>
      <c r="CZ5" s="155"/>
      <c r="DA5" s="155"/>
      <c r="DB5" s="155"/>
      <c r="DC5" s="155"/>
      <c r="DD5" s="155"/>
      <c r="DE5" s="156"/>
      <c r="DF5" s="290"/>
      <c r="DG5" s="290"/>
      <c r="DH5" s="160" t="s">
        <v>183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2"/>
      <c r="DU5" s="160" t="s">
        <v>184</v>
      </c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2"/>
      <c r="EH5" s="160" t="s">
        <v>185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2"/>
      <c r="EU5" s="154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6"/>
    </row>
    <row r="6" spans="1:163" ht="12" thickBot="1">
      <c r="A6" s="166" t="s">
        <v>40</v>
      </c>
      <c r="B6" s="167"/>
      <c r="C6" s="167"/>
      <c r="D6" s="167"/>
      <c r="E6" s="167"/>
      <c r="F6" s="167"/>
      <c r="G6" s="167"/>
      <c r="H6" s="168"/>
      <c r="I6" s="167" t="s">
        <v>41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8"/>
      <c r="CN6" s="169" t="s">
        <v>42</v>
      </c>
      <c r="CO6" s="170"/>
      <c r="CP6" s="170"/>
      <c r="CQ6" s="170"/>
      <c r="CR6" s="170"/>
      <c r="CS6" s="170"/>
      <c r="CT6" s="170"/>
      <c r="CU6" s="171"/>
      <c r="CV6" s="169" t="s">
        <v>43</v>
      </c>
      <c r="CW6" s="170"/>
      <c r="CX6" s="170"/>
      <c r="CY6" s="170"/>
      <c r="CZ6" s="170"/>
      <c r="DA6" s="170"/>
      <c r="DB6" s="170"/>
      <c r="DC6" s="170"/>
      <c r="DD6" s="170"/>
      <c r="DE6" s="171"/>
      <c r="DF6" s="36" t="s">
        <v>186</v>
      </c>
      <c r="DG6" s="36" t="s">
        <v>187</v>
      </c>
      <c r="DH6" s="141" t="s">
        <v>44</v>
      </c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3"/>
      <c r="DU6" s="141" t="s">
        <v>45</v>
      </c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3"/>
      <c r="EH6" s="141" t="s">
        <v>46</v>
      </c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3"/>
      <c r="EU6" s="141" t="s">
        <v>47</v>
      </c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3"/>
    </row>
    <row r="7" spans="1:163" ht="12.75" customHeight="1">
      <c r="A7" s="219">
        <v>1</v>
      </c>
      <c r="B7" s="217"/>
      <c r="C7" s="217"/>
      <c r="D7" s="217"/>
      <c r="E7" s="217"/>
      <c r="F7" s="217"/>
      <c r="G7" s="217"/>
      <c r="H7" s="218"/>
      <c r="I7" s="214" t="s">
        <v>188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91" t="s">
        <v>189</v>
      </c>
      <c r="CO7" s="292"/>
      <c r="CP7" s="292"/>
      <c r="CQ7" s="292"/>
      <c r="CR7" s="292"/>
      <c r="CS7" s="292"/>
      <c r="CT7" s="292"/>
      <c r="CU7" s="293"/>
      <c r="CV7" s="101" t="s">
        <v>50</v>
      </c>
      <c r="CW7" s="96"/>
      <c r="CX7" s="96"/>
      <c r="CY7" s="96"/>
      <c r="CZ7" s="96"/>
      <c r="DA7" s="96"/>
      <c r="DB7" s="96"/>
      <c r="DC7" s="96"/>
      <c r="DD7" s="96"/>
      <c r="DE7" s="97"/>
      <c r="DF7" s="39" t="s">
        <v>190</v>
      </c>
      <c r="DG7" s="39"/>
      <c r="DH7" s="285">
        <f>DH10+DH13</f>
        <v>1956591.37</v>
      </c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7"/>
      <c r="DU7" s="285">
        <f>DU10+DU13</f>
        <v>1944591.37</v>
      </c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7"/>
      <c r="EH7" s="285">
        <f>EH10+EH13</f>
        <v>1944591.37</v>
      </c>
      <c r="EI7" s="286"/>
      <c r="EJ7" s="286"/>
      <c r="EK7" s="286"/>
      <c r="EL7" s="286"/>
      <c r="EM7" s="286"/>
      <c r="EN7" s="286"/>
      <c r="EO7" s="286"/>
      <c r="EP7" s="286"/>
      <c r="EQ7" s="286"/>
      <c r="ER7" s="286"/>
      <c r="ES7" s="286"/>
      <c r="ET7" s="287"/>
      <c r="EU7" s="105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7"/>
    </row>
    <row r="8" spans="1:163" ht="48.75" customHeight="1">
      <c r="A8" s="173" t="s">
        <v>191</v>
      </c>
      <c r="B8" s="116"/>
      <c r="C8" s="116"/>
      <c r="D8" s="116"/>
      <c r="E8" s="116"/>
      <c r="F8" s="116"/>
      <c r="G8" s="116"/>
      <c r="H8" s="172"/>
      <c r="I8" s="259" t="s">
        <v>192</v>
      </c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115" t="s">
        <v>193</v>
      </c>
      <c r="CO8" s="116"/>
      <c r="CP8" s="116"/>
      <c r="CQ8" s="116"/>
      <c r="CR8" s="116"/>
      <c r="CS8" s="116"/>
      <c r="CT8" s="116"/>
      <c r="CU8" s="172"/>
      <c r="CV8" s="173" t="s">
        <v>50</v>
      </c>
      <c r="CW8" s="116"/>
      <c r="CX8" s="116"/>
      <c r="CY8" s="116"/>
      <c r="CZ8" s="116"/>
      <c r="DA8" s="116"/>
      <c r="DB8" s="116"/>
      <c r="DC8" s="116"/>
      <c r="DD8" s="116"/>
      <c r="DE8" s="172"/>
      <c r="DF8" s="39"/>
      <c r="DG8" s="39"/>
      <c r="DH8" s="228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30"/>
      <c r="DU8" s="228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30"/>
      <c r="EH8" s="228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30"/>
      <c r="EU8" s="174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7"/>
    </row>
    <row r="9" spans="1:163" ht="24" customHeight="1">
      <c r="A9" s="173" t="s">
        <v>194</v>
      </c>
      <c r="B9" s="116"/>
      <c r="C9" s="116"/>
      <c r="D9" s="116"/>
      <c r="E9" s="116"/>
      <c r="F9" s="116"/>
      <c r="G9" s="116"/>
      <c r="H9" s="172"/>
      <c r="I9" s="259" t="s">
        <v>195</v>
      </c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115" t="s">
        <v>196</v>
      </c>
      <c r="CO9" s="116"/>
      <c r="CP9" s="116"/>
      <c r="CQ9" s="116"/>
      <c r="CR9" s="116"/>
      <c r="CS9" s="116"/>
      <c r="CT9" s="116"/>
      <c r="CU9" s="172"/>
      <c r="CV9" s="173" t="s">
        <v>50</v>
      </c>
      <c r="CW9" s="116"/>
      <c r="CX9" s="116"/>
      <c r="CY9" s="116"/>
      <c r="CZ9" s="116"/>
      <c r="DA9" s="116"/>
      <c r="DB9" s="116"/>
      <c r="DC9" s="116"/>
      <c r="DD9" s="116"/>
      <c r="DE9" s="172"/>
      <c r="DF9" s="39"/>
      <c r="DG9" s="39"/>
      <c r="DH9" s="228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30"/>
      <c r="DU9" s="228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30"/>
      <c r="EH9" s="228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30"/>
      <c r="EU9" s="174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7"/>
    </row>
    <row r="10" spans="1:163" ht="24" customHeight="1">
      <c r="A10" s="173" t="s">
        <v>197</v>
      </c>
      <c r="B10" s="116"/>
      <c r="C10" s="116"/>
      <c r="D10" s="116"/>
      <c r="E10" s="116"/>
      <c r="F10" s="116"/>
      <c r="G10" s="116"/>
      <c r="H10" s="172"/>
      <c r="I10" s="259" t="s">
        <v>198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115" t="s">
        <v>199</v>
      </c>
      <c r="CO10" s="116"/>
      <c r="CP10" s="116"/>
      <c r="CQ10" s="116"/>
      <c r="CR10" s="116"/>
      <c r="CS10" s="116"/>
      <c r="CT10" s="116"/>
      <c r="CU10" s="172"/>
      <c r="CV10" s="173" t="s">
        <v>50</v>
      </c>
      <c r="CW10" s="116"/>
      <c r="CX10" s="116"/>
      <c r="CY10" s="116"/>
      <c r="CZ10" s="116"/>
      <c r="DA10" s="116"/>
      <c r="DB10" s="116"/>
      <c r="DC10" s="116"/>
      <c r="DD10" s="116"/>
      <c r="DE10" s="172"/>
      <c r="DF10" s="39" t="s">
        <v>190</v>
      </c>
      <c r="DG10" s="39"/>
      <c r="DH10" s="248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50"/>
      <c r="DU10" s="248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50"/>
      <c r="EH10" s="248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50"/>
      <c r="EU10" s="174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7"/>
    </row>
    <row r="11" spans="1:163" ht="24" customHeight="1">
      <c r="A11" s="173" t="s">
        <v>200</v>
      </c>
      <c r="B11" s="116"/>
      <c r="C11" s="116"/>
      <c r="D11" s="116"/>
      <c r="E11" s="116"/>
      <c r="F11" s="116"/>
      <c r="G11" s="116"/>
      <c r="H11" s="172"/>
      <c r="I11" s="253" t="s">
        <v>201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2"/>
      <c r="CN11" s="115" t="s">
        <v>202</v>
      </c>
      <c r="CO11" s="116"/>
      <c r="CP11" s="116"/>
      <c r="CQ11" s="116"/>
      <c r="CR11" s="116"/>
      <c r="CS11" s="116"/>
      <c r="CT11" s="116"/>
      <c r="CU11" s="172"/>
      <c r="CV11" s="173" t="s">
        <v>50</v>
      </c>
      <c r="CW11" s="116"/>
      <c r="CX11" s="116"/>
      <c r="CY11" s="116"/>
      <c r="CZ11" s="116"/>
      <c r="DA11" s="116"/>
      <c r="DB11" s="116"/>
      <c r="DC11" s="116"/>
      <c r="DD11" s="116"/>
      <c r="DE11" s="172"/>
      <c r="DF11" s="39" t="s">
        <v>50</v>
      </c>
      <c r="DG11" s="39"/>
      <c r="DH11" s="228" t="s">
        <v>50</v>
      </c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30"/>
      <c r="DU11" s="228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30"/>
      <c r="EH11" s="228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30"/>
      <c r="EU11" s="174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7"/>
    </row>
    <row r="12" spans="1:163" ht="14.25" customHeight="1">
      <c r="A12" s="173"/>
      <c r="B12" s="116"/>
      <c r="C12" s="116"/>
      <c r="D12" s="116"/>
      <c r="E12" s="116"/>
      <c r="F12" s="116"/>
      <c r="G12" s="116"/>
      <c r="H12" s="172"/>
      <c r="I12" s="253" t="s">
        <v>203</v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5"/>
      <c r="CN12" s="115" t="s">
        <v>204</v>
      </c>
      <c r="CO12" s="116"/>
      <c r="CP12" s="116"/>
      <c r="CQ12" s="116"/>
      <c r="CR12" s="116"/>
      <c r="CS12" s="116"/>
      <c r="CT12" s="116"/>
      <c r="CU12" s="172"/>
      <c r="CV12" s="173"/>
      <c r="CW12" s="116"/>
      <c r="CX12" s="116"/>
      <c r="CY12" s="116"/>
      <c r="CZ12" s="116"/>
      <c r="DA12" s="116"/>
      <c r="DB12" s="116"/>
      <c r="DC12" s="116"/>
      <c r="DD12" s="116"/>
      <c r="DE12" s="172"/>
      <c r="DF12" s="39"/>
      <c r="DG12" s="39"/>
      <c r="DH12" s="228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30"/>
      <c r="DU12" s="228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30"/>
      <c r="EH12" s="228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30"/>
      <c r="EU12" s="174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7"/>
    </row>
    <row r="13" spans="1:163" ht="24" customHeight="1">
      <c r="A13" s="173" t="s">
        <v>205</v>
      </c>
      <c r="B13" s="116"/>
      <c r="C13" s="116"/>
      <c r="D13" s="116"/>
      <c r="E13" s="116"/>
      <c r="F13" s="116"/>
      <c r="G13" s="116"/>
      <c r="H13" s="172"/>
      <c r="I13" s="259" t="s">
        <v>206</v>
      </c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115" t="s">
        <v>207</v>
      </c>
      <c r="CO13" s="116"/>
      <c r="CP13" s="116"/>
      <c r="CQ13" s="116"/>
      <c r="CR13" s="116"/>
      <c r="CS13" s="116"/>
      <c r="CT13" s="116"/>
      <c r="CU13" s="172"/>
      <c r="CV13" s="173" t="s">
        <v>50</v>
      </c>
      <c r="CW13" s="116"/>
      <c r="CX13" s="116"/>
      <c r="CY13" s="116"/>
      <c r="CZ13" s="116"/>
      <c r="DA13" s="116"/>
      <c r="DB13" s="116"/>
      <c r="DC13" s="116"/>
      <c r="DD13" s="116"/>
      <c r="DE13" s="172"/>
      <c r="DF13" s="39" t="s">
        <v>190</v>
      </c>
      <c r="DG13" s="39"/>
      <c r="DH13" s="228">
        <f>DH14+DH16+DH19+DH21</f>
        <v>1956591.37</v>
      </c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30"/>
      <c r="DU13" s="228">
        <f>DU14+DU16+DU19+DU21</f>
        <v>1944591.37</v>
      </c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30"/>
      <c r="EH13" s="228">
        <f>EH14+EH16+EH19+EH21</f>
        <v>1944591.37</v>
      </c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30"/>
      <c r="EU13" s="174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7"/>
    </row>
    <row r="14" spans="1:163" ht="32.25" customHeight="1">
      <c r="A14" s="173" t="s">
        <v>208</v>
      </c>
      <c r="B14" s="116"/>
      <c r="C14" s="116"/>
      <c r="D14" s="116"/>
      <c r="E14" s="116"/>
      <c r="F14" s="116"/>
      <c r="G14" s="116"/>
      <c r="H14" s="172"/>
      <c r="I14" s="246" t="s">
        <v>209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115" t="s">
        <v>210</v>
      </c>
      <c r="CO14" s="116"/>
      <c r="CP14" s="116"/>
      <c r="CQ14" s="116"/>
      <c r="CR14" s="116"/>
      <c r="CS14" s="116"/>
      <c r="CT14" s="116"/>
      <c r="CU14" s="172"/>
      <c r="CV14" s="173" t="s">
        <v>50</v>
      </c>
      <c r="CW14" s="116"/>
      <c r="CX14" s="116"/>
      <c r="CY14" s="116"/>
      <c r="CZ14" s="116"/>
      <c r="DA14" s="116"/>
      <c r="DB14" s="116"/>
      <c r="DC14" s="116"/>
      <c r="DD14" s="116"/>
      <c r="DE14" s="172"/>
      <c r="DF14" s="39" t="s">
        <v>190</v>
      </c>
      <c r="DG14" s="39"/>
      <c r="DH14" s="228">
        <f>951091.37+12000</f>
        <v>963091.37</v>
      </c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30"/>
      <c r="DU14" s="228">
        <f>951091.37</f>
        <v>951091.37</v>
      </c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30"/>
      <c r="EH14" s="228">
        <f>951091.37</f>
        <v>951091.37</v>
      </c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30"/>
      <c r="EU14" s="174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7"/>
    </row>
    <row r="15" spans="1:163" ht="20.25" customHeight="1">
      <c r="A15" s="173" t="s">
        <v>211</v>
      </c>
      <c r="B15" s="116"/>
      <c r="C15" s="116"/>
      <c r="D15" s="116"/>
      <c r="E15" s="116"/>
      <c r="F15" s="116"/>
      <c r="G15" s="116"/>
      <c r="H15" s="172"/>
      <c r="I15" s="92" t="s">
        <v>212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115" t="s">
        <v>213</v>
      </c>
      <c r="CO15" s="116"/>
      <c r="CP15" s="116"/>
      <c r="CQ15" s="116"/>
      <c r="CR15" s="116"/>
      <c r="CS15" s="116"/>
      <c r="CT15" s="116"/>
      <c r="CU15" s="172"/>
      <c r="CV15" s="173" t="s">
        <v>50</v>
      </c>
      <c r="CW15" s="116"/>
      <c r="CX15" s="116"/>
      <c r="CY15" s="116"/>
      <c r="CZ15" s="116"/>
      <c r="DA15" s="116"/>
      <c r="DB15" s="116"/>
      <c r="DC15" s="116"/>
      <c r="DD15" s="116"/>
      <c r="DE15" s="172"/>
      <c r="DF15" s="39" t="s">
        <v>190</v>
      </c>
      <c r="DG15" s="39"/>
      <c r="DH15" s="228">
        <f>DH14</f>
        <v>963091.37</v>
      </c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30"/>
      <c r="DU15" s="228">
        <f>DU14</f>
        <v>951091.37</v>
      </c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30"/>
      <c r="EH15" s="228">
        <f>EH14</f>
        <v>951091.37</v>
      </c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30"/>
      <c r="EU15" s="174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7"/>
    </row>
    <row r="16" spans="1:163" ht="24" customHeight="1">
      <c r="A16" s="173" t="s">
        <v>214</v>
      </c>
      <c r="B16" s="116"/>
      <c r="C16" s="116"/>
      <c r="D16" s="116"/>
      <c r="E16" s="116"/>
      <c r="F16" s="116"/>
      <c r="G16" s="116"/>
      <c r="H16" s="172"/>
      <c r="I16" s="246" t="s">
        <v>215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115" t="s">
        <v>216</v>
      </c>
      <c r="CO16" s="116"/>
      <c r="CP16" s="116"/>
      <c r="CQ16" s="116"/>
      <c r="CR16" s="116"/>
      <c r="CS16" s="116"/>
      <c r="CT16" s="116"/>
      <c r="CU16" s="172"/>
      <c r="CV16" s="173" t="s">
        <v>50</v>
      </c>
      <c r="CW16" s="116"/>
      <c r="CX16" s="116"/>
      <c r="CY16" s="116"/>
      <c r="CZ16" s="116"/>
      <c r="DA16" s="116"/>
      <c r="DB16" s="116"/>
      <c r="DC16" s="116"/>
      <c r="DD16" s="116"/>
      <c r="DE16" s="172"/>
      <c r="DF16" s="39" t="s">
        <v>190</v>
      </c>
      <c r="DG16" s="39"/>
      <c r="DH16" s="228">
        <f>1500</f>
        <v>1500</v>
      </c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30"/>
      <c r="DU16" s="228">
        <f>1500</f>
        <v>1500</v>
      </c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30"/>
      <c r="EH16" s="228">
        <f>1500</f>
        <v>1500</v>
      </c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30"/>
      <c r="EU16" s="174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7"/>
    </row>
    <row r="17" spans="1:163" ht="18.75" customHeight="1">
      <c r="A17" s="173" t="s">
        <v>217</v>
      </c>
      <c r="B17" s="116"/>
      <c r="C17" s="116"/>
      <c r="D17" s="116"/>
      <c r="E17" s="116"/>
      <c r="F17" s="116"/>
      <c r="G17" s="116"/>
      <c r="H17" s="172"/>
      <c r="I17" s="92" t="s">
        <v>212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115" t="s">
        <v>218</v>
      </c>
      <c r="CO17" s="116"/>
      <c r="CP17" s="116"/>
      <c r="CQ17" s="116"/>
      <c r="CR17" s="116"/>
      <c r="CS17" s="116"/>
      <c r="CT17" s="116"/>
      <c r="CU17" s="172"/>
      <c r="CV17" s="173" t="s">
        <v>50</v>
      </c>
      <c r="CW17" s="116"/>
      <c r="CX17" s="116"/>
      <c r="CY17" s="116"/>
      <c r="CZ17" s="116"/>
      <c r="DA17" s="116"/>
      <c r="DB17" s="116"/>
      <c r="DC17" s="116"/>
      <c r="DD17" s="116"/>
      <c r="DE17" s="172"/>
      <c r="DF17" s="39" t="s">
        <v>190</v>
      </c>
      <c r="DG17" s="39"/>
      <c r="DH17" s="228">
        <f>DH16</f>
        <v>1500</v>
      </c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30"/>
      <c r="DU17" s="228">
        <f>DU16</f>
        <v>1500</v>
      </c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30"/>
      <c r="EH17" s="228">
        <f>EH16</f>
        <v>1500</v>
      </c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30"/>
      <c r="EU17" s="174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7"/>
    </row>
    <row r="18" spans="1:163" ht="12" customHeight="1">
      <c r="A18" s="173"/>
      <c r="B18" s="116"/>
      <c r="C18" s="116"/>
      <c r="D18" s="116"/>
      <c r="E18" s="116"/>
      <c r="F18" s="116"/>
      <c r="G18" s="116"/>
      <c r="H18" s="172"/>
      <c r="I18" s="253" t="s">
        <v>203</v>
      </c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5"/>
      <c r="CN18" s="115" t="s">
        <v>219</v>
      </c>
      <c r="CO18" s="116"/>
      <c r="CP18" s="116"/>
      <c r="CQ18" s="116"/>
      <c r="CR18" s="116"/>
      <c r="CS18" s="116"/>
      <c r="CT18" s="116"/>
      <c r="CU18" s="172"/>
      <c r="CV18" s="173"/>
      <c r="CW18" s="116"/>
      <c r="CX18" s="116"/>
      <c r="CY18" s="116"/>
      <c r="CZ18" s="116"/>
      <c r="DA18" s="116"/>
      <c r="DB18" s="116"/>
      <c r="DC18" s="116"/>
      <c r="DD18" s="116"/>
      <c r="DE18" s="172"/>
      <c r="DF18" s="39"/>
      <c r="DG18" s="39"/>
      <c r="DH18" s="228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30"/>
      <c r="DU18" s="228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30"/>
      <c r="EH18" s="228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30"/>
      <c r="EU18" s="174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7"/>
    </row>
    <row r="19" spans="1:163" ht="12.75" customHeight="1">
      <c r="A19" s="173" t="s">
        <v>220</v>
      </c>
      <c r="B19" s="116"/>
      <c r="C19" s="116"/>
      <c r="D19" s="116"/>
      <c r="E19" s="116"/>
      <c r="F19" s="116"/>
      <c r="G19" s="116"/>
      <c r="H19" s="172"/>
      <c r="I19" s="246" t="s">
        <v>221</v>
      </c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115" t="s">
        <v>222</v>
      </c>
      <c r="CO19" s="116"/>
      <c r="CP19" s="116"/>
      <c r="CQ19" s="116"/>
      <c r="CR19" s="116"/>
      <c r="CS19" s="116"/>
      <c r="CT19" s="116"/>
      <c r="CU19" s="172"/>
      <c r="CV19" s="173" t="s">
        <v>50</v>
      </c>
      <c r="CW19" s="116"/>
      <c r="CX19" s="116"/>
      <c r="CY19" s="116"/>
      <c r="CZ19" s="116"/>
      <c r="DA19" s="116"/>
      <c r="DB19" s="116"/>
      <c r="DC19" s="116"/>
      <c r="DD19" s="116"/>
      <c r="DE19" s="172"/>
      <c r="DF19" s="39"/>
      <c r="DG19" s="39"/>
      <c r="DH19" s="228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30"/>
      <c r="DU19" s="228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30"/>
      <c r="EH19" s="228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30"/>
      <c r="EU19" s="174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7"/>
    </row>
    <row r="20" spans="1:163" ht="12.75" customHeight="1">
      <c r="A20" s="173"/>
      <c r="B20" s="116"/>
      <c r="C20" s="116"/>
      <c r="D20" s="116"/>
      <c r="E20" s="116"/>
      <c r="F20" s="116"/>
      <c r="G20" s="116"/>
      <c r="H20" s="172"/>
      <c r="I20" s="253" t="s">
        <v>203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5"/>
      <c r="CN20" s="115" t="s">
        <v>223</v>
      </c>
      <c r="CO20" s="116"/>
      <c r="CP20" s="116"/>
      <c r="CQ20" s="116"/>
      <c r="CR20" s="116"/>
      <c r="CS20" s="116"/>
      <c r="CT20" s="116"/>
      <c r="CU20" s="172"/>
      <c r="CV20" s="173"/>
      <c r="CW20" s="116"/>
      <c r="CX20" s="116"/>
      <c r="CY20" s="116"/>
      <c r="CZ20" s="116"/>
      <c r="DA20" s="116"/>
      <c r="DB20" s="116"/>
      <c r="DC20" s="116"/>
      <c r="DD20" s="116"/>
      <c r="DE20" s="172"/>
      <c r="DF20" s="39"/>
      <c r="DG20" s="39"/>
      <c r="DH20" s="228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30"/>
      <c r="DU20" s="228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30"/>
      <c r="EH20" s="228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30"/>
      <c r="EU20" s="174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7"/>
    </row>
    <row r="21" spans="1:163" ht="12.75" customHeight="1">
      <c r="A21" s="173" t="s">
        <v>224</v>
      </c>
      <c r="B21" s="116"/>
      <c r="C21" s="116"/>
      <c r="D21" s="116"/>
      <c r="E21" s="116"/>
      <c r="F21" s="116"/>
      <c r="G21" s="116"/>
      <c r="H21" s="172"/>
      <c r="I21" s="246" t="s">
        <v>225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115" t="s">
        <v>226</v>
      </c>
      <c r="CO21" s="116"/>
      <c r="CP21" s="116"/>
      <c r="CQ21" s="116"/>
      <c r="CR21" s="116"/>
      <c r="CS21" s="116"/>
      <c r="CT21" s="116"/>
      <c r="CU21" s="172"/>
      <c r="CV21" s="173" t="s">
        <v>50</v>
      </c>
      <c r="CW21" s="116"/>
      <c r="CX21" s="116"/>
      <c r="CY21" s="116"/>
      <c r="CZ21" s="116"/>
      <c r="DA21" s="116"/>
      <c r="DB21" s="116"/>
      <c r="DC21" s="116"/>
      <c r="DD21" s="116"/>
      <c r="DE21" s="172"/>
      <c r="DF21" s="39" t="s">
        <v>190</v>
      </c>
      <c r="DG21" s="39"/>
      <c r="DH21" s="228">
        <f>992000</f>
        <v>992000</v>
      </c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30"/>
      <c r="DU21" s="228">
        <f>992000</f>
        <v>992000</v>
      </c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30"/>
      <c r="EH21" s="228">
        <f>992000</f>
        <v>992000</v>
      </c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30"/>
      <c r="EU21" s="174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7"/>
    </row>
    <row r="22" spans="1:163" ht="12.75" customHeight="1">
      <c r="A22" s="173" t="s">
        <v>227</v>
      </c>
      <c r="B22" s="116"/>
      <c r="C22" s="116"/>
      <c r="D22" s="116"/>
      <c r="E22" s="116"/>
      <c r="F22" s="116"/>
      <c r="G22" s="116"/>
      <c r="H22" s="172"/>
      <c r="I22" s="92" t="s">
        <v>212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115" t="s">
        <v>228</v>
      </c>
      <c r="CO22" s="116"/>
      <c r="CP22" s="116"/>
      <c r="CQ22" s="116"/>
      <c r="CR22" s="116"/>
      <c r="CS22" s="116"/>
      <c r="CT22" s="116"/>
      <c r="CU22" s="172"/>
      <c r="CV22" s="173" t="s">
        <v>50</v>
      </c>
      <c r="CW22" s="116"/>
      <c r="CX22" s="116"/>
      <c r="CY22" s="116"/>
      <c r="CZ22" s="116"/>
      <c r="DA22" s="116"/>
      <c r="DB22" s="116"/>
      <c r="DC22" s="116"/>
      <c r="DD22" s="116"/>
      <c r="DE22" s="172"/>
      <c r="DF22" s="39" t="s">
        <v>190</v>
      </c>
      <c r="DG22" s="39"/>
      <c r="DH22" s="228">
        <f>DH21</f>
        <v>992000</v>
      </c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30"/>
      <c r="DU22" s="228">
        <f>DU21</f>
        <v>992000</v>
      </c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30"/>
      <c r="EH22" s="228">
        <f>EH21</f>
        <v>992000</v>
      </c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30"/>
      <c r="EU22" s="174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7"/>
    </row>
    <row r="23" spans="1:163" ht="12.75" customHeight="1">
      <c r="A23" s="173"/>
      <c r="B23" s="116"/>
      <c r="C23" s="116"/>
      <c r="D23" s="116"/>
      <c r="E23" s="116"/>
      <c r="F23" s="116"/>
      <c r="G23" s="116"/>
      <c r="H23" s="172"/>
      <c r="I23" s="253" t="s">
        <v>203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5"/>
      <c r="CN23" s="115" t="s">
        <v>229</v>
      </c>
      <c r="CO23" s="116"/>
      <c r="CP23" s="116"/>
      <c r="CQ23" s="116"/>
      <c r="CR23" s="116"/>
      <c r="CS23" s="116"/>
      <c r="CT23" s="116"/>
      <c r="CU23" s="172"/>
      <c r="CV23" s="173"/>
      <c r="CW23" s="116"/>
      <c r="CX23" s="116"/>
      <c r="CY23" s="116"/>
      <c r="CZ23" s="116"/>
      <c r="DA23" s="116"/>
      <c r="DB23" s="116"/>
      <c r="DC23" s="116"/>
      <c r="DD23" s="116"/>
      <c r="DE23" s="172"/>
      <c r="DF23" s="39"/>
      <c r="DG23" s="39"/>
      <c r="DH23" s="228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30"/>
      <c r="DU23" s="228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30"/>
      <c r="EH23" s="228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30"/>
      <c r="EU23" s="174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7"/>
    </row>
    <row r="24" spans="1:163" ht="24" customHeight="1">
      <c r="A24" s="173" t="s">
        <v>41</v>
      </c>
      <c r="B24" s="116"/>
      <c r="C24" s="116"/>
      <c r="D24" s="116"/>
      <c r="E24" s="116"/>
      <c r="F24" s="116"/>
      <c r="G24" s="116"/>
      <c r="H24" s="172"/>
      <c r="I24" s="253" t="s">
        <v>230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15" t="s">
        <v>231</v>
      </c>
      <c r="CO24" s="116"/>
      <c r="CP24" s="116"/>
      <c r="CQ24" s="116"/>
      <c r="CR24" s="116"/>
      <c r="CS24" s="116"/>
      <c r="CT24" s="116"/>
      <c r="CU24" s="172"/>
      <c r="CV24" s="173" t="s">
        <v>50</v>
      </c>
      <c r="CW24" s="116"/>
      <c r="CX24" s="116"/>
      <c r="CY24" s="116"/>
      <c r="CZ24" s="116"/>
      <c r="DA24" s="116"/>
      <c r="DB24" s="116"/>
      <c r="DC24" s="116"/>
      <c r="DD24" s="116"/>
      <c r="DE24" s="172"/>
      <c r="DF24" s="39" t="s">
        <v>190</v>
      </c>
      <c r="DG24" s="39"/>
      <c r="DH24" s="228">
        <f>DH13</f>
        <v>1956591.37</v>
      </c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6"/>
      <c r="DU24" s="228">
        <f>DU13</f>
        <v>1944591.37</v>
      </c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6"/>
      <c r="EH24" s="228">
        <f>EH13</f>
        <v>1944591.37</v>
      </c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6"/>
      <c r="EU24" s="174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7"/>
    </row>
    <row r="25" spans="1:163">
      <c r="A25" s="173"/>
      <c r="B25" s="116"/>
      <c r="C25" s="116"/>
      <c r="D25" s="116"/>
      <c r="E25" s="116"/>
      <c r="F25" s="116"/>
      <c r="G25" s="116"/>
      <c r="H25" s="172"/>
      <c r="I25" s="296" t="s">
        <v>232</v>
      </c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8"/>
      <c r="CN25" s="115" t="s">
        <v>233</v>
      </c>
      <c r="CO25" s="116"/>
      <c r="CP25" s="116"/>
      <c r="CQ25" s="116"/>
      <c r="CR25" s="116"/>
      <c r="CS25" s="116"/>
      <c r="CT25" s="116"/>
      <c r="CU25" s="172"/>
      <c r="CV25" s="173"/>
      <c r="CW25" s="116"/>
      <c r="CX25" s="116"/>
      <c r="CY25" s="116"/>
      <c r="CZ25" s="116"/>
      <c r="DA25" s="116"/>
      <c r="DB25" s="116"/>
      <c r="DC25" s="116"/>
      <c r="DD25" s="116"/>
      <c r="DE25" s="172"/>
      <c r="DF25" s="39"/>
      <c r="DG25" s="39"/>
      <c r="DH25" s="174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6"/>
      <c r="DU25" s="174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6"/>
      <c r="EH25" s="174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6"/>
      <c r="EU25" s="174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7"/>
    </row>
    <row r="26" spans="1:163" hidden="1"/>
    <row r="28" spans="1:163" ht="12.75" customHeight="1">
      <c r="AO28" s="294" t="s">
        <v>278</v>
      </c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Y28" s="294" t="s">
        <v>279</v>
      </c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</row>
    <row r="29" spans="1:163" s="3" customFormat="1" ht="8.25">
      <c r="AQ29" s="295" t="s">
        <v>236</v>
      </c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K29" s="108" t="s">
        <v>2</v>
      </c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Y29" s="108" t="s">
        <v>3</v>
      </c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</row>
    <row r="30" spans="1:163" s="3" customFormat="1" ht="3" customHeight="1"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</row>
    <row r="31" spans="1:163" ht="12">
      <c r="I31" s="33" t="s">
        <v>237</v>
      </c>
      <c r="AM31" s="294" t="s">
        <v>277</v>
      </c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G31" s="127" t="s">
        <v>239</v>
      </c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CA31" s="184" t="s">
        <v>240</v>
      </c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</row>
    <row r="32" spans="1:163" s="3" customFormat="1" ht="8.25">
      <c r="AM32" s="108" t="s">
        <v>236</v>
      </c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G32" s="108" t="s">
        <v>241</v>
      </c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CA32" s="108" t="s">
        <v>242</v>
      </c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</row>
    <row r="33" spans="1:96" s="3" customFormat="1" ht="3" customHeight="1"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</row>
    <row r="34" spans="1:96">
      <c r="I34" s="299" t="s">
        <v>4</v>
      </c>
      <c r="J34" s="299"/>
      <c r="K34" s="184" t="s">
        <v>275</v>
      </c>
      <c r="L34" s="184"/>
      <c r="M34" s="184"/>
      <c r="N34" s="114" t="s">
        <v>4</v>
      </c>
      <c r="O34" s="114"/>
      <c r="Q34" s="184" t="s">
        <v>276</v>
      </c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299">
        <v>20</v>
      </c>
      <c r="AG34" s="299"/>
      <c r="AH34" s="299"/>
      <c r="AI34" s="300" t="s">
        <v>5</v>
      </c>
      <c r="AJ34" s="300"/>
      <c r="AK34" s="300"/>
      <c r="AL34" s="33" t="s">
        <v>6</v>
      </c>
    </row>
    <row r="35" spans="1:96" hidden="1"/>
    <row r="36" spans="1:96" ht="14.25" hidden="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8"/>
    </row>
    <row r="37" spans="1:96" ht="12">
      <c r="A37" s="126" t="s">
        <v>243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</row>
    <row r="38" spans="1:96" ht="12">
      <c r="A38" s="294" t="s">
        <v>244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</row>
    <row r="39" spans="1:96" s="3" customFormat="1" ht="8.25">
      <c r="A39" s="295" t="s">
        <v>245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</row>
    <row r="40" spans="1:96" s="3" customFormat="1" ht="6" hidden="1" customHeight="1">
      <c r="A40" s="1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20"/>
    </row>
    <row r="41" spans="1:96" ht="13.5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AH41" s="294" t="s">
        <v>246</v>
      </c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</row>
    <row r="42" spans="1:96" s="3" customFormat="1" ht="8.25">
      <c r="A42" s="303" t="s">
        <v>2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AH42" s="108" t="s">
        <v>3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</row>
    <row r="44" spans="1:96">
      <c r="A44" s="299" t="s">
        <v>4</v>
      </c>
      <c r="B44" s="299"/>
      <c r="C44" s="184" t="s">
        <v>275</v>
      </c>
      <c r="D44" s="184"/>
      <c r="E44" s="184"/>
      <c r="F44" s="114" t="s">
        <v>4</v>
      </c>
      <c r="G44" s="114"/>
      <c r="I44" s="184" t="s">
        <v>276</v>
      </c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299">
        <v>20</v>
      </c>
      <c r="Y44" s="299"/>
      <c r="Z44" s="299"/>
      <c r="AA44" s="300" t="s">
        <v>5</v>
      </c>
      <c r="AB44" s="300"/>
      <c r="AC44" s="300"/>
      <c r="AD44" s="33" t="s">
        <v>6</v>
      </c>
    </row>
    <row r="45" spans="1:96" ht="13.5" customHeight="1"/>
    <row r="47" spans="1:96" ht="3" customHeight="1"/>
  </sheetData>
  <mergeCells count="212">
    <mergeCell ref="DQ4:DT4"/>
    <mergeCell ref="DU4:DZ4"/>
    <mergeCell ref="EA4:EC4"/>
    <mergeCell ref="ED4:EG4"/>
    <mergeCell ref="DU6:EG6"/>
    <mergeCell ref="B1:FF1"/>
    <mergeCell ref="A3:H5"/>
    <mergeCell ref="I3:CM5"/>
    <mergeCell ref="CN3:CU5"/>
    <mergeCell ref="CV3:DE5"/>
    <mergeCell ref="DF3:DF5"/>
    <mergeCell ref="DG3:DG5"/>
    <mergeCell ref="DH3:FG3"/>
    <mergeCell ref="DH4:DM4"/>
    <mergeCell ref="DN4:DP4"/>
    <mergeCell ref="EQ4:ET4"/>
    <mergeCell ref="EU4:FG5"/>
    <mergeCell ref="DH5:DT5"/>
    <mergeCell ref="DU5:EG5"/>
    <mergeCell ref="EH5:ET5"/>
    <mergeCell ref="EH4:EM4"/>
    <mergeCell ref="EN4:EP4"/>
    <mergeCell ref="EH6:ET6"/>
    <mergeCell ref="EU6:FG6"/>
    <mergeCell ref="A7:H7"/>
    <mergeCell ref="I7:CM7"/>
    <mergeCell ref="CN7:CU7"/>
    <mergeCell ref="CV7:DE7"/>
    <mergeCell ref="DH7:DT7"/>
    <mergeCell ref="DU7:EG7"/>
    <mergeCell ref="EH7:ET7"/>
    <mergeCell ref="EU7:FG7"/>
    <mergeCell ref="A6:H6"/>
    <mergeCell ref="I6:CM6"/>
    <mergeCell ref="CN6:CU6"/>
    <mergeCell ref="CV6:DE6"/>
    <mergeCell ref="DH6:DT6"/>
    <mergeCell ref="A8:H8"/>
    <mergeCell ref="I8:CM8"/>
    <mergeCell ref="CN8:CU8"/>
    <mergeCell ref="CV8:DE8"/>
    <mergeCell ref="DH8:DT8"/>
    <mergeCell ref="DU8:EG8"/>
    <mergeCell ref="EH8:ET8"/>
    <mergeCell ref="EU8:FG8"/>
    <mergeCell ref="EH9:ET9"/>
    <mergeCell ref="EU9:FG9"/>
    <mergeCell ref="A10:H10"/>
    <mergeCell ref="I10:CM10"/>
    <mergeCell ref="CN10:CU10"/>
    <mergeCell ref="CV10:DE10"/>
    <mergeCell ref="DH10:DT10"/>
    <mergeCell ref="DU10:EG10"/>
    <mergeCell ref="EH10:ET10"/>
    <mergeCell ref="EU10:FG10"/>
    <mergeCell ref="A9:H9"/>
    <mergeCell ref="I9:CM9"/>
    <mergeCell ref="CN9:CU9"/>
    <mergeCell ref="CV9:DE9"/>
    <mergeCell ref="DH9:DT9"/>
    <mergeCell ref="DU9:EG9"/>
    <mergeCell ref="EH11:ET11"/>
    <mergeCell ref="EU11:FG11"/>
    <mergeCell ref="A12:H12"/>
    <mergeCell ref="I12:CM12"/>
    <mergeCell ref="CN12:CU12"/>
    <mergeCell ref="CV12:DE12"/>
    <mergeCell ref="DH12:DT12"/>
    <mergeCell ref="DU12:EG12"/>
    <mergeCell ref="EH12:ET12"/>
    <mergeCell ref="EU12:FG12"/>
    <mergeCell ref="A11:H11"/>
    <mergeCell ref="I11:CM11"/>
    <mergeCell ref="CN11:CU11"/>
    <mergeCell ref="CV11:DE11"/>
    <mergeCell ref="DH11:DT11"/>
    <mergeCell ref="DU11:EG11"/>
    <mergeCell ref="EH13:ET13"/>
    <mergeCell ref="EU13:FG13"/>
    <mergeCell ref="A14:H14"/>
    <mergeCell ref="I14:CM14"/>
    <mergeCell ref="CN14:CU14"/>
    <mergeCell ref="CV14:DE14"/>
    <mergeCell ref="DH14:DT14"/>
    <mergeCell ref="DU14:EG14"/>
    <mergeCell ref="EH14:ET14"/>
    <mergeCell ref="EU14:FG14"/>
    <mergeCell ref="A13:H13"/>
    <mergeCell ref="I13:CM13"/>
    <mergeCell ref="CN13:CU13"/>
    <mergeCell ref="CV13:DE13"/>
    <mergeCell ref="DH13:DT13"/>
    <mergeCell ref="DU13:EG13"/>
    <mergeCell ref="EH15:ET15"/>
    <mergeCell ref="EU15:FG15"/>
    <mergeCell ref="A16:H16"/>
    <mergeCell ref="I16:CM16"/>
    <mergeCell ref="CN16:CU16"/>
    <mergeCell ref="CV16:DE16"/>
    <mergeCell ref="DH16:DT16"/>
    <mergeCell ref="DU16:EG16"/>
    <mergeCell ref="EH16:ET16"/>
    <mergeCell ref="EU16:FG16"/>
    <mergeCell ref="A15:H15"/>
    <mergeCell ref="I15:CM15"/>
    <mergeCell ref="CN15:CU15"/>
    <mergeCell ref="CV15:DE15"/>
    <mergeCell ref="DH15:DT15"/>
    <mergeCell ref="DU15:EG15"/>
    <mergeCell ref="EH17:ET17"/>
    <mergeCell ref="EU17:FG17"/>
    <mergeCell ref="A18:H18"/>
    <mergeCell ref="I18:CM18"/>
    <mergeCell ref="CN18:CU18"/>
    <mergeCell ref="CV18:DE18"/>
    <mergeCell ref="DH18:DT18"/>
    <mergeCell ref="DU18:EG18"/>
    <mergeCell ref="EH18:ET18"/>
    <mergeCell ref="EU18:FG18"/>
    <mergeCell ref="A17:H17"/>
    <mergeCell ref="I17:CM17"/>
    <mergeCell ref="CN17:CU17"/>
    <mergeCell ref="CV17:DE17"/>
    <mergeCell ref="DH17:DT17"/>
    <mergeCell ref="DU17:EG17"/>
    <mergeCell ref="EH19:ET19"/>
    <mergeCell ref="EU19:FG19"/>
    <mergeCell ref="A20:H20"/>
    <mergeCell ref="I20:CM20"/>
    <mergeCell ref="CN20:CU20"/>
    <mergeCell ref="CV20:DE20"/>
    <mergeCell ref="DH20:DT20"/>
    <mergeCell ref="DU20:EG20"/>
    <mergeCell ref="EH20:ET20"/>
    <mergeCell ref="EU20:FG20"/>
    <mergeCell ref="A19:H19"/>
    <mergeCell ref="I19:CM19"/>
    <mergeCell ref="CN19:CU19"/>
    <mergeCell ref="CV19:DE19"/>
    <mergeCell ref="DH19:DT19"/>
    <mergeCell ref="DU19:EG19"/>
    <mergeCell ref="EH21:ET21"/>
    <mergeCell ref="EU21:FG21"/>
    <mergeCell ref="A22:H22"/>
    <mergeCell ref="I22:CM22"/>
    <mergeCell ref="CN22:CU22"/>
    <mergeCell ref="CV22:DE22"/>
    <mergeCell ref="DH22:DT22"/>
    <mergeCell ref="DU22:EG22"/>
    <mergeCell ref="EH22:ET22"/>
    <mergeCell ref="EU22:FG22"/>
    <mergeCell ref="A21:H21"/>
    <mergeCell ref="I21:CM21"/>
    <mergeCell ref="CN21:CU21"/>
    <mergeCell ref="CV21:DE21"/>
    <mergeCell ref="DH21:DT21"/>
    <mergeCell ref="DU21:EG21"/>
    <mergeCell ref="EH23:ET23"/>
    <mergeCell ref="EU23:FG23"/>
    <mergeCell ref="A24:H24"/>
    <mergeCell ref="I24:CM24"/>
    <mergeCell ref="CN24:CU24"/>
    <mergeCell ref="CV24:DE24"/>
    <mergeCell ref="DH24:DT24"/>
    <mergeCell ref="DU24:EG24"/>
    <mergeCell ref="EH24:ET24"/>
    <mergeCell ref="EU24:FG24"/>
    <mergeCell ref="A23:H23"/>
    <mergeCell ref="I23:CM23"/>
    <mergeCell ref="CN23:CU23"/>
    <mergeCell ref="CV23:DE23"/>
    <mergeCell ref="DH23:DT23"/>
    <mergeCell ref="DU23:EG23"/>
    <mergeCell ref="EH25:ET25"/>
    <mergeCell ref="EU25:FG25"/>
    <mergeCell ref="AO28:BI28"/>
    <mergeCell ref="BK28:BV28"/>
    <mergeCell ref="BY28:CR28"/>
    <mergeCell ref="AQ29:BH29"/>
    <mergeCell ref="BK29:BV29"/>
    <mergeCell ref="BY29:CR29"/>
    <mergeCell ref="A25:H25"/>
    <mergeCell ref="I25:CM25"/>
    <mergeCell ref="CN25:CU25"/>
    <mergeCell ref="CV25:DE25"/>
    <mergeCell ref="DH25:DT25"/>
    <mergeCell ref="DU25:EG25"/>
    <mergeCell ref="I34:J34"/>
    <mergeCell ref="K34:M34"/>
    <mergeCell ref="N34:O34"/>
    <mergeCell ref="Q34:AE34"/>
    <mergeCell ref="AF34:AH34"/>
    <mergeCell ref="AI34:AK34"/>
    <mergeCell ref="AM31:BD31"/>
    <mergeCell ref="BG31:BX31"/>
    <mergeCell ref="CA31:CR31"/>
    <mergeCell ref="AM32:BD32"/>
    <mergeCell ref="BG32:BX32"/>
    <mergeCell ref="CA32:CR32"/>
    <mergeCell ref="A44:B44"/>
    <mergeCell ref="C44:E44"/>
    <mergeCell ref="F44:G44"/>
    <mergeCell ref="I44:W44"/>
    <mergeCell ref="X44:Z44"/>
    <mergeCell ref="AA44:AC44"/>
    <mergeCell ref="A37:O37"/>
    <mergeCell ref="A38:CM38"/>
    <mergeCell ref="A39:CM39"/>
    <mergeCell ref="A41:Y41"/>
    <mergeCell ref="AH41:CM41"/>
    <mergeCell ref="A42:Y42"/>
    <mergeCell ref="AH42:CM42"/>
  </mergeCells>
  <pageMargins left="0.59055118110236227" right="0.51181102362204722" top="0.78740157480314965" bottom="0.31496062992125984" header="0.19685039370078741" footer="0.19685039370078741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FE113"/>
  <sheetViews>
    <sheetView view="pageBreakPreview" topLeftCell="A9" zoomScale="110" zoomScaleSheetLayoutView="100" workbookViewId="0">
      <selection activeCell="DF64" sqref="DF64:DR64"/>
    </sheetView>
  </sheetViews>
  <sheetFormatPr defaultColWidth="0.85546875" defaultRowHeight="11.25"/>
  <cols>
    <col min="1" max="18" width="0.85546875" style="46"/>
    <col min="19" max="19" width="0.85546875" style="46" customWidth="1"/>
    <col min="20" max="65" width="0.85546875" style="46"/>
    <col min="66" max="66" width="0.85546875" style="46" customWidth="1"/>
    <col min="67" max="69" width="0.85546875" style="46"/>
    <col min="70" max="70" width="0.85546875" style="46" customWidth="1"/>
    <col min="71" max="72" width="0.85546875" style="46"/>
    <col min="73" max="73" width="0.7109375" style="46" customWidth="1"/>
    <col min="74" max="75" width="0.85546875" style="46" hidden="1" customWidth="1"/>
    <col min="76" max="80" width="0.85546875" style="46"/>
    <col min="81" max="81" width="0.85546875" style="46" customWidth="1"/>
    <col min="82" max="83" width="0.85546875" style="46" hidden="1" customWidth="1"/>
    <col min="84" max="84" width="0.85546875" style="46"/>
    <col min="85" max="85" width="1.28515625" style="46" customWidth="1"/>
    <col min="86" max="90" width="0.85546875" style="46"/>
    <col min="91" max="91" width="2" style="46" customWidth="1"/>
    <col min="92" max="92" width="0.5703125" style="46" customWidth="1"/>
    <col min="93" max="93" width="0.7109375" style="46" hidden="1" customWidth="1"/>
    <col min="94" max="95" width="0.85546875" style="46" hidden="1" customWidth="1"/>
    <col min="96" max="96" width="0.5703125" style="46" customWidth="1"/>
    <col min="97" max="108" width="0.85546875" style="46"/>
    <col min="109" max="109" width="6.42578125" style="46" customWidth="1"/>
    <col min="110" max="121" width="0.85546875" style="46"/>
    <col min="122" max="122" width="1.7109375" style="46" customWidth="1"/>
    <col min="123" max="134" width="0.85546875" style="46"/>
    <col min="135" max="135" width="2.140625" style="46" customWidth="1"/>
    <col min="136" max="147" width="0.85546875" style="46"/>
    <col min="148" max="148" width="1.7109375" style="46" customWidth="1"/>
    <col min="149" max="16384" width="0.85546875" style="46"/>
  </cols>
  <sheetData>
    <row r="1" spans="1:161" ht="18" customHeight="1"/>
    <row r="2" spans="1:161" s="49" customFormat="1" ht="12">
      <c r="DW2" s="126" t="s">
        <v>0</v>
      </c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</row>
    <row r="3" spans="1:161" s="49" customFormat="1">
      <c r="DW3" s="127" t="s">
        <v>267</v>
      </c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</row>
    <row r="4" spans="1:161" s="3" customFormat="1" ht="8.25">
      <c r="DW4" s="108" t="s">
        <v>1</v>
      </c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</row>
    <row r="5" spans="1:161" s="49" customFormat="1">
      <c r="DW5" s="127" t="s">
        <v>269</v>
      </c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</row>
    <row r="6" spans="1:161" s="3" customFormat="1" ht="8.25">
      <c r="DW6" s="108" t="s">
        <v>268</v>
      </c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49" customFormat="1"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L7" s="127" t="s">
        <v>270</v>
      </c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</row>
    <row r="8" spans="1:161" s="3" customFormat="1" ht="8.25">
      <c r="DW8" s="108" t="s">
        <v>2</v>
      </c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L8" s="108" t="s">
        <v>3</v>
      </c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</row>
    <row r="9" spans="1:161" s="49" customFormat="1" ht="12">
      <c r="DW9" s="109" t="s">
        <v>4</v>
      </c>
      <c r="DX9" s="109"/>
      <c r="DY9" s="110" t="s">
        <v>282</v>
      </c>
      <c r="DZ9" s="110"/>
      <c r="EA9" s="110"/>
      <c r="EB9" s="111" t="s">
        <v>4</v>
      </c>
      <c r="EC9" s="111"/>
      <c r="EE9" s="110" t="s">
        <v>283</v>
      </c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2">
        <v>20</v>
      </c>
      <c r="EU9" s="112"/>
      <c r="EV9" s="112"/>
      <c r="EW9" s="113" t="s">
        <v>5</v>
      </c>
      <c r="EX9" s="113"/>
      <c r="EY9" s="113"/>
      <c r="EZ9" s="4" t="s">
        <v>6</v>
      </c>
      <c r="FA9" s="4"/>
    </row>
    <row r="11" spans="1:161" s="48" customFormat="1" ht="12.75" customHeight="1">
      <c r="AY11" s="119" t="s">
        <v>247</v>
      </c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6"/>
      <c r="DE11" s="6"/>
    </row>
    <row r="12" spans="1:161" s="48" customFormat="1" ht="12">
      <c r="AY12" s="120" t="s">
        <v>7</v>
      </c>
      <c r="AZ12" s="120"/>
      <c r="BA12" s="120"/>
      <c r="BB12" s="120"/>
      <c r="BC12" s="120"/>
      <c r="BD12" s="120"/>
      <c r="BE12" s="120"/>
      <c r="BF12" s="121" t="s">
        <v>5</v>
      </c>
      <c r="BG12" s="121"/>
      <c r="BH12" s="121"/>
      <c r="BI12" s="120" t="s">
        <v>8</v>
      </c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1" t="s">
        <v>9</v>
      </c>
      <c r="CF12" s="121"/>
      <c r="CG12" s="121"/>
      <c r="CH12" s="120" t="s">
        <v>10</v>
      </c>
      <c r="CI12" s="120"/>
      <c r="CJ12" s="120"/>
      <c r="CK12" s="120"/>
      <c r="CL12" s="120"/>
      <c r="CM12" s="121" t="s">
        <v>11</v>
      </c>
      <c r="CN12" s="121"/>
      <c r="CO12" s="121"/>
      <c r="CP12" s="122" t="s">
        <v>12</v>
      </c>
      <c r="CQ12" s="122"/>
      <c r="CR12" s="122"/>
      <c r="CS12" s="122"/>
      <c r="CT12" s="122"/>
      <c r="CU12" s="122"/>
      <c r="CV12" s="122"/>
      <c r="CW12" s="122"/>
      <c r="CX12" s="122"/>
      <c r="ES12" s="129" t="s">
        <v>13</v>
      </c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1"/>
    </row>
    <row r="13" spans="1:161" ht="12" thickBot="1">
      <c r="ES13" s="132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4"/>
    </row>
    <row r="14" spans="1:161" ht="12.75" customHeight="1">
      <c r="BG14" s="112" t="s">
        <v>14</v>
      </c>
      <c r="BH14" s="112"/>
      <c r="BI14" s="112"/>
      <c r="BJ14" s="112"/>
      <c r="BK14" s="110" t="s">
        <v>282</v>
      </c>
      <c r="BL14" s="110"/>
      <c r="BM14" s="110"/>
      <c r="BN14" s="114" t="s">
        <v>4</v>
      </c>
      <c r="BO14" s="114"/>
      <c r="BQ14" s="110" t="s">
        <v>283</v>
      </c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2">
        <v>20</v>
      </c>
      <c r="CG14" s="112"/>
      <c r="CH14" s="112"/>
      <c r="CI14" s="113" t="s">
        <v>5</v>
      </c>
      <c r="CJ14" s="113"/>
      <c r="CK14" s="113"/>
      <c r="CL14" s="4" t="s">
        <v>6</v>
      </c>
      <c r="CM14" s="4"/>
      <c r="EQ14" s="50" t="s">
        <v>15</v>
      </c>
      <c r="ES14" s="95" t="s">
        <v>286</v>
      </c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135"/>
    </row>
    <row r="15" spans="1:161" ht="18" customHeight="1">
      <c r="A15" s="114" t="s">
        <v>16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EQ15" s="50" t="s">
        <v>17</v>
      </c>
      <c r="ES15" s="115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7"/>
    </row>
    <row r="16" spans="1:161" ht="11.25" customHeight="1">
      <c r="A16" s="46" t="s">
        <v>18</v>
      </c>
      <c r="AB16" s="118" t="s">
        <v>19</v>
      </c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EQ16" s="50" t="s">
        <v>20</v>
      </c>
      <c r="ES16" s="115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7"/>
    </row>
    <row r="17" spans="1:161">
      <c r="EQ17" s="50" t="s">
        <v>17</v>
      </c>
      <c r="ES17" s="115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7"/>
    </row>
    <row r="18" spans="1:161">
      <c r="EQ18" s="50" t="s">
        <v>21</v>
      </c>
      <c r="ES18" s="115" t="s">
        <v>22</v>
      </c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7"/>
    </row>
    <row r="19" spans="1:161">
      <c r="A19" s="46" t="s">
        <v>23</v>
      </c>
      <c r="K19" s="114" t="s">
        <v>281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Q19" s="50" t="s">
        <v>24</v>
      </c>
      <c r="ES19" s="115" t="s">
        <v>25</v>
      </c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7"/>
    </row>
    <row r="20" spans="1:161" ht="18" customHeight="1" thickBot="1">
      <c r="A20" s="46" t="s">
        <v>26</v>
      </c>
      <c r="EQ20" s="50" t="s">
        <v>27</v>
      </c>
      <c r="ES20" s="136" t="s">
        <v>28</v>
      </c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8"/>
    </row>
    <row r="22" spans="1:161" s="9" customFormat="1" ht="10.5">
      <c r="A22" s="144" t="s">
        <v>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</row>
    <row r="24" spans="1:161">
      <c r="A24" s="129" t="s">
        <v>30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1"/>
      <c r="BX24" s="148" t="s">
        <v>31</v>
      </c>
      <c r="BY24" s="149"/>
      <c r="BZ24" s="149"/>
      <c r="CA24" s="149"/>
      <c r="CB24" s="149"/>
      <c r="CC24" s="149"/>
      <c r="CD24" s="149"/>
      <c r="CE24" s="150"/>
      <c r="CF24" s="148" t="s">
        <v>32</v>
      </c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50"/>
      <c r="CS24" s="148" t="s">
        <v>33</v>
      </c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50"/>
      <c r="DF24" s="157" t="s">
        <v>34</v>
      </c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9"/>
    </row>
    <row r="25" spans="1:161" ht="11.25" customHeight="1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4"/>
      <c r="BX25" s="151"/>
      <c r="BY25" s="152"/>
      <c r="BZ25" s="152"/>
      <c r="CA25" s="152"/>
      <c r="CB25" s="152"/>
      <c r="CC25" s="152"/>
      <c r="CD25" s="152"/>
      <c r="CE25" s="153"/>
      <c r="CF25" s="151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3"/>
      <c r="CS25" s="151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3"/>
      <c r="DF25" s="123" t="s">
        <v>35</v>
      </c>
      <c r="DG25" s="124"/>
      <c r="DH25" s="124"/>
      <c r="DI25" s="124"/>
      <c r="DJ25" s="124"/>
      <c r="DK25" s="124"/>
      <c r="DL25" s="125" t="s">
        <v>5</v>
      </c>
      <c r="DM25" s="125"/>
      <c r="DN25" s="125"/>
      <c r="DO25" s="139" t="s">
        <v>6</v>
      </c>
      <c r="DP25" s="139"/>
      <c r="DQ25" s="139"/>
      <c r="DR25" s="140"/>
      <c r="DS25" s="123" t="s">
        <v>35</v>
      </c>
      <c r="DT25" s="124"/>
      <c r="DU25" s="124"/>
      <c r="DV25" s="124"/>
      <c r="DW25" s="124"/>
      <c r="DX25" s="124"/>
      <c r="DY25" s="125" t="s">
        <v>9</v>
      </c>
      <c r="DZ25" s="125"/>
      <c r="EA25" s="125"/>
      <c r="EB25" s="139" t="s">
        <v>6</v>
      </c>
      <c r="EC25" s="139"/>
      <c r="ED25" s="139"/>
      <c r="EE25" s="140"/>
      <c r="EF25" s="123" t="s">
        <v>35</v>
      </c>
      <c r="EG25" s="124"/>
      <c r="EH25" s="124"/>
      <c r="EI25" s="124"/>
      <c r="EJ25" s="124"/>
      <c r="EK25" s="124"/>
      <c r="EL25" s="125" t="s">
        <v>11</v>
      </c>
      <c r="EM25" s="125"/>
      <c r="EN25" s="125"/>
      <c r="EO25" s="139" t="s">
        <v>6</v>
      </c>
      <c r="EP25" s="139"/>
      <c r="EQ25" s="139"/>
      <c r="ER25" s="140"/>
      <c r="ES25" s="148" t="s">
        <v>36</v>
      </c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50"/>
    </row>
    <row r="26" spans="1:161" ht="39" customHeigh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7"/>
      <c r="BX26" s="154"/>
      <c r="BY26" s="155"/>
      <c r="BZ26" s="155"/>
      <c r="CA26" s="155"/>
      <c r="CB26" s="155"/>
      <c r="CC26" s="155"/>
      <c r="CD26" s="155"/>
      <c r="CE26" s="156"/>
      <c r="CF26" s="154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6"/>
      <c r="CS26" s="154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6"/>
      <c r="DF26" s="160" t="s">
        <v>37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2"/>
      <c r="DS26" s="160" t="s">
        <v>38</v>
      </c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2"/>
      <c r="EF26" s="160" t="s">
        <v>39</v>
      </c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2"/>
      <c r="ES26" s="154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6"/>
    </row>
    <row r="27" spans="1:161" ht="12" thickBot="1">
      <c r="A27" s="166" t="s">
        <v>40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8"/>
      <c r="BX27" s="169" t="s">
        <v>41</v>
      </c>
      <c r="BY27" s="170"/>
      <c r="BZ27" s="170"/>
      <c r="CA27" s="170"/>
      <c r="CB27" s="170"/>
      <c r="CC27" s="170"/>
      <c r="CD27" s="170"/>
      <c r="CE27" s="171"/>
      <c r="CF27" s="169" t="s">
        <v>42</v>
      </c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1"/>
      <c r="CS27" s="169" t="s">
        <v>43</v>
      </c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1"/>
      <c r="DF27" s="141" t="s">
        <v>44</v>
      </c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3"/>
      <c r="DS27" s="141" t="s">
        <v>45</v>
      </c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3"/>
      <c r="EF27" s="141" t="s">
        <v>46</v>
      </c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3"/>
      <c r="ES27" s="141" t="s">
        <v>47</v>
      </c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3"/>
    </row>
    <row r="28" spans="1:161" ht="12.75" customHeight="1">
      <c r="A28" s="163" t="s">
        <v>48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95" t="s">
        <v>49</v>
      </c>
      <c r="BY28" s="96"/>
      <c r="BZ28" s="96"/>
      <c r="CA28" s="96"/>
      <c r="CB28" s="96"/>
      <c r="CC28" s="96"/>
      <c r="CD28" s="96"/>
      <c r="CE28" s="97"/>
      <c r="CF28" s="101" t="s">
        <v>50</v>
      </c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7"/>
      <c r="CS28" s="101" t="s">
        <v>50</v>
      </c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7"/>
      <c r="DF28" s="105">
        <v>75694.509999999995</v>
      </c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65"/>
      <c r="DS28" s="105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65"/>
      <c r="EF28" s="105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65"/>
      <c r="ES28" s="105" t="s">
        <v>50</v>
      </c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7"/>
    </row>
    <row r="29" spans="1:161" ht="12.75" customHeight="1">
      <c r="A29" s="163" t="s">
        <v>51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15" t="s">
        <v>52</v>
      </c>
      <c r="BY29" s="116"/>
      <c r="BZ29" s="116"/>
      <c r="CA29" s="116"/>
      <c r="CB29" s="116"/>
      <c r="CC29" s="116"/>
      <c r="CD29" s="116"/>
      <c r="CE29" s="172"/>
      <c r="CF29" s="173" t="s">
        <v>50</v>
      </c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72"/>
      <c r="CS29" s="173" t="s">
        <v>50</v>
      </c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72"/>
      <c r="DF29" s="174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6"/>
      <c r="DS29" s="17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6"/>
      <c r="EF29" s="174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6"/>
      <c r="ES29" s="174" t="s">
        <v>50</v>
      </c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7"/>
    </row>
    <row r="30" spans="1:161" ht="12.75">
      <c r="A30" s="214" t="s">
        <v>53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6" t="s">
        <v>54</v>
      </c>
      <c r="BY30" s="217"/>
      <c r="BZ30" s="217"/>
      <c r="CA30" s="217"/>
      <c r="CB30" s="217"/>
      <c r="CC30" s="217"/>
      <c r="CD30" s="217"/>
      <c r="CE30" s="218"/>
      <c r="CF30" s="219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8"/>
      <c r="CS30" s="173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72"/>
      <c r="DF30" s="198">
        <f>DF33+DF37</f>
        <v>10626749.369999999</v>
      </c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200"/>
      <c r="DS30" s="198">
        <f>DS33+DS37</f>
        <v>10045884.369999999</v>
      </c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200"/>
      <c r="EF30" s="198">
        <f>EF33+EF37</f>
        <v>10049884.369999999</v>
      </c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200"/>
      <c r="ES30" s="174" t="s">
        <v>50</v>
      </c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7"/>
    </row>
    <row r="31" spans="1:161" ht="8.25" customHeight="1">
      <c r="A31" s="178" t="s">
        <v>55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201" t="s">
        <v>56</v>
      </c>
      <c r="BY31" s="181"/>
      <c r="BZ31" s="181"/>
      <c r="CA31" s="181"/>
      <c r="CB31" s="181"/>
      <c r="CC31" s="181"/>
      <c r="CD31" s="181"/>
      <c r="CE31" s="182"/>
      <c r="CF31" s="180" t="s">
        <v>57</v>
      </c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2"/>
      <c r="CS31" s="180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2"/>
      <c r="DF31" s="203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5"/>
      <c r="DS31" s="203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5"/>
      <c r="EF31" s="203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5"/>
      <c r="ES31" s="209" t="s">
        <v>50</v>
      </c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1"/>
    </row>
    <row r="32" spans="1:161" ht="10.5" customHeight="1" thickBot="1">
      <c r="A32" s="114" t="s">
        <v>58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0"/>
      <c r="BW32" s="10"/>
      <c r="BX32" s="202"/>
      <c r="BY32" s="184"/>
      <c r="BZ32" s="184"/>
      <c r="CA32" s="184"/>
      <c r="CB32" s="184"/>
      <c r="CC32" s="184"/>
      <c r="CD32" s="184"/>
      <c r="CE32" s="185"/>
      <c r="CF32" s="189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1"/>
      <c r="CS32" s="183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5"/>
      <c r="DF32" s="206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8"/>
      <c r="DS32" s="206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8"/>
      <c r="EF32" s="206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8"/>
      <c r="ES32" s="212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213"/>
    </row>
    <row r="33" spans="1:161" ht="12.75" customHeight="1">
      <c r="A33" s="178" t="s">
        <v>55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80" t="s">
        <v>59</v>
      </c>
      <c r="BY33" s="181"/>
      <c r="BZ33" s="181"/>
      <c r="CA33" s="181"/>
      <c r="CB33" s="181"/>
      <c r="CC33" s="181"/>
      <c r="CD33" s="181"/>
      <c r="CE33" s="182"/>
      <c r="CF33" s="186" t="s">
        <v>60</v>
      </c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8"/>
      <c r="CS33" s="180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2"/>
      <c r="DF33" s="192">
        <f>DF35+DF36</f>
        <v>10375249.369999999</v>
      </c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4"/>
      <c r="DS33" s="192">
        <f>DS35+DS36</f>
        <v>9748384.3699999992</v>
      </c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4"/>
      <c r="EF33" s="192">
        <f>EF35+EF36</f>
        <v>9748384.3699999992</v>
      </c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4"/>
      <c r="ES33" s="209" t="s">
        <v>50</v>
      </c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1"/>
    </row>
    <row r="34" spans="1:161" ht="14.25" customHeight="1" thickBot="1">
      <c r="A34" s="223" t="s">
        <v>61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10"/>
      <c r="BW34" s="10"/>
      <c r="BX34" s="183"/>
      <c r="BY34" s="184"/>
      <c r="BZ34" s="184"/>
      <c r="CA34" s="184"/>
      <c r="CB34" s="184"/>
      <c r="CC34" s="184"/>
      <c r="CD34" s="184"/>
      <c r="CE34" s="185"/>
      <c r="CF34" s="189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1"/>
      <c r="CS34" s="189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1"/>
      <c r="DF34" s="195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7"/>
      <c r="DS34" s="195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7"/>
      <c r="EF34" s="195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7"/>
      <c r="ES34" s="220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2"/>
    </row>
    <row r="35" spans="1:161" ht="21" customHeight="1">
      <c r="A35" s="224" t="s">
        <v>62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6"/>
      <c r="BX35" s="202" t="s">
        <v>63</v>
      </c>
      <c r="BY35" s="184"/>
      <c r="BZ35" s="184"/>
      <c r="CA35" s="184"/>
      <c r="CB35" s="184"/>
      <c r="CC35" s="184"/>
      <c r="CD35" s="184"/>
      <c r="CE35" s="185"/>
      <c r="CF35" s="101" t="s">
        <v>60</v>
      </c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7"/>
      <c r="CS35" s="101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7"/>
      <c r="DF35" s="102">
        <f>992000</f>
        <v>992000</v>
      </c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4"/>
      <c r="DS35" s="102">
        <f>992000</f>
        <v>992000</v>
      </c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4"/>
      <c r="EF35" s="102">
        <f>992000</f>
        <v>992000</v>
      </c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4"/>
      <c r="ES35" s="105" t="s">
        <v>50</v>
      </c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7"/>
    </row>
    <row r="36" spans="1:161" ht="23.25" customHeight="1">
      <c r="A36" s="92" t="s">
        <v>64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115" t="s">
        <v>65</v>
      </c>
      <c r="BY36" s="116"/>
      <c r="BZ36" s="116"/>
      <c r="CA36" s="116"/>
      <c r="CB36" s="116"/>
      <c r="CC36" s="116"/>
      <c r="CD36" s="116"/>
      <c r="CE36" s="172"/>
      <c r="CF36" s="173" t="s">
        <v>60</v>
      </c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72"/>
      <c r="CS36" s="173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72"/>
      <c r="DF36" s="228">
        <f>8758249.37+613000+12000</f>
        <v>9383249.3699999992</v>
      </c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30"/>
      <c r="DS36" s="228">
        <f>8756384.37</f>
        <v>8756384.3699999992</v>
      </c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30"/>
      <c r="EF36" s="228">
        <f>8756384.37</f>
        <v>8756384.3699999992</v>
      </c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30"/>
      <c r="ES36" s="174" t="s">
        <v>50</v>
      </c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7"/>
    </row>
    <row r="37" spans="1:161" ht="14.25" customHeight="1">
      <c r="A37" s="240" t="s">
        <v>66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2"/>
      <c r="BX37" s="115" t="s">
        <v>67</v>
      </c>
      <c r="BY37" s="116"/>
      <c r="BZ37" s="116"/>
      <c r="CA37" s="116"/>
      <c r="CB37" s="116"/>
      <c r="CC37" s="116"/>
      <c r="CD37" s="116"/>
      <c r="CE37" s="172"/>
      <c r="CF37" s="173" t="s">
        <v>68</v>
      </c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72"/>
      <c r="CS37" s="173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72"/>
      <c r="DF37" s="235">
        <f>DF38+DF40</f>
        <v>251500</v>
      </c>
      <c r="DG37" s="236"/>
      <c r="DH37" s="236"/>
      <c r="DI37" s="236"/>
      <c r="DJ37" s="236"/>
      <c r="DK37" s="236"/>
      <c r="DL37" s="236"/>
      <c r="DM37" s="236"/>
      <c r="DN37" s="236"/>
      <c r="DO37" s="236"/>
      <c r="DP37" s="236"/>
      <c r="DQ37" s="236"/>
      <c r="DR37" s="237"/>
      <c r="DS37" s="235">
        <f>DS38+DS40</f>
        <v>297500</v>
      </c>
      <c r="DT37" s="236"/>
      <c r="DU37" s="236"/>
      <c r="DV37" s="236"/>
      <c r="DW37" s="236"/>
      <c r="DX37" s="236"/>
      <c r="DY37" s="236"/>
      <c r="DZ37" s="236"/>
      <c r="EA37" s="236"/>
      <c r="EB37" s="236"/>
      <c r="EC37" s="236"/>
      <c r="ED37" s="236"/>
      <c r="EE37" s="237"/>
      <c r="EF37" s="235">
        <f>EF38+EF40</f>
        <v>301500</v>
      </c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7"/>
      <c r="ES37" s="174" t="s">
        <v>50</v>
      </c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7"/>
    </row>
    <row r="38" spans="1:161" ht="11.1" customHeight="1">
      <c r="A38" s="238" t="s">
        <v>55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01" t="s">
        <v>69</v>
      </c>
      <c r="BY38" s="181"/>
      <c r="BZ38" s="181"/>
      <c r="CA38" s="181"/>
      <c r="CB38" s="181"/>
      <c r="CC38" s="181"/>
      <c r="CD38" s="181"/>
      <c r="CE38" s="182"/>
      <c r="CF38" s="180" t="s">
        <v>68</v>
      </c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2"/>
      <c r="CS38" s="180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2"/>
      <c r="DF38" s="203">
        <f>251500</f>
        <v>251500</v>
      </c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5"/>
      <c r="DS38" s="203">
        <f>297500</f>
        <v>297500</v>
      </c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5"/>
      <c r="EF38" s="203">
        <f>301500</f>
        <v>301500</v>
      </c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5"/>
      <c r="ES38" s="209" t="s">
        <v>50</v>
      </c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1"/>
    </row>
    <row r="39" spans="1:161" ht="11.1" customHeight="1">
      <c r="A39" s="231" t="s">
        <v>70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3"/>
      <c r="BX39" s="202"/>
      <c r="BY39" s="184"/>
      <c r="BZ39" s="184"/>
      <c r="CA39" s="184"/>
      <c r="CB39" s="184"/>
      <c r="CC39" s="184"/>
      <c r="CD39" s="184"/>
      <c r="CE39" s="185"/>
      <c r="CF39" s="183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3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06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8"/>
      <c r="DS39" s="206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8"/>
      <c r="EF39" s="206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8"/>
      <c r="ES39" s="212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213"/>
    </row>
    <row r="40" spans="1:161" ht="11.1" customHeight="1">
      <c r="A40" s="234" t="s">
        <v>71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3"/>
      <c r="BX40" s="115" t="s">
        <v>72</v>
      </c>
      <c r="BY40" s="116"/>
      <c r="BZ40" s="116"/>
      <c r="CA40" s="116"/>
      <c r="CB40" s="116"/>
      <c r="CC40" s="116"/>
      <c r="CD40" s="116"/>
      <c r="CE40" s="172"/>
      <c r="CF40" s="173" t="s">
        <v>68</v>
      </c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72"/>
      <c r="CS40" s="173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72"/>
      <c r="DF40" s="228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30"/>
      <c r="DS40" s="228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30"/>
      <c r="EF40" s="228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30"/>
      <c r="ES40" s="174" t="s">
        <v>50</v>
      </c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7"/>
    </row>
    <row r="41" spans="1:161" ht="15.75" customHeight="1">
      <c r="A41" s="214" t="s">
        <v>73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6" t="s">
        <v>74</v>
      </c>
      <c r="BY41" s="217"/>
      <c r="BZ41" s="217"/>
      <c r="CA41" s="217"/>
      <c r="CB41" s="217"/>
      <c r="CC41" s="217"/>
      <c r="CD41" s="217"/>
      <c r="CE41" s="218"/>
      <c r="CF41" s="219" t="s">
        <v>50</v>
      </c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8"/>
      <c r="CS41" s="173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72"/>
      <c r="DF41" s="243">
        <f>DF42+DF71+DF76</f>
        <v>10626749.370000001</v>
      </c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5"/>
      <c r="DS41" s="243">
        <f>DS42+DS71+DS76</f>
        <v>10045884.370000001</v>
      </c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5"/>
      <c r="EF41" s="243">
        <f>EF42+EF71+EF76</f>
        <v>10049884.370000001</v>
      </c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5"/>
      <c r="ES41" s="174" t="s">
        <v>50</v>
      </c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7"/>
    </row>
    <row r="42" spans="1:161" ht="22.5" customHeight="1">
      <c r="A42" s="246" t="s">
        <v>75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115" t="s">
        <v>76</v>
      </c>
      <c r="BY42" s="116"/>
      <c r="BZ42" s="116"/>
      <c r="CA42" s="116"/>
      <c r="CB42" s="116"/>
      <c r="CC42" s="116"/>
      <c r="CD42" s="116"/>
      <c r="CE42" s="172"/>
      <c r="CF42" s="173" t="s">
        <v>50</v>
      </c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72"/>
      <c r="CS42" s="173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72"/>
      <c r="DF42" s="243">
        <f>DF43+DF44+DF45+DF46+DF47+DF53+DF54+DF55+DF56+DF58+DF59+DF60+DF62+DF63+DF64+DF57+DF61+DF65</f>
        <v>8561000</v>
      </c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5"/>
      <c r="DS42" s="243">
        <f>DS43+DS44+DS45+DS46+DS47+DS53+DS54+DS55+DS56+DS58+DS59+DS60+DS62+DS63+DS64+DS57+DS61+DS65</f>
        <v>7994000</v>
      </c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5"/>
      <c r="EF42" s="243">
        <f>EF43+EF44+EF45+EF46+EF47+EF53+EF54+EF55+EF56+EF58+EF59+EF60+EF62+EF63+EF64+EF57+EF61+EF65</f>
        <v>7998000</v>
      </c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5"/>
      <c r="ES42" s="174" t="s">
        <v>50</v>
      </c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7"/>
    </row>
    <row r="43" spans="1:161" ht="22.5" customHeight="1">
      <c r="A43" s="92" t="s">
        <v>77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115" t="s">
        <v>78</v>
      </c>
      <c r="BY43" s="116"/>
      <c r="BZ43" s="116"/>
      <c r="CA43" s="116"/>
      <c r="CB43" s="116"/>
      <c r="CC43" s="116"/>
      <c r="CD43" s="116"/>
      <c r="CE43" s="172"/>
      <c r="CF43" s="173" t="s">
        <v>79</v>
      </c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72"/>
      <c r="CS43" s="173" t="s">
        <v>80</v>
      </c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72"/>
      <c r="DF43" s="248">
        <f>3080000</f>
        <v>3080000</v>
      </c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50"/>
      <c r="DS43" s="248">
        <f>3080000</f>
        <v>3080000</v>
      </c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50"/>
      <c r="EF43" s="248">
        <f>3080000</f>
        <v>3080000</v>
      </c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50"/>
      <c r="ES43" s="174" t="s">
        <v>50</v>
      </c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7"/>
    </row>
    <row r="44" spans="1:161" ht="22.5" customHeight="1">
      <c r="A44" s="92" t="s">
        <v>81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115" t="s">
        <v>78</v>
      </c>
      <c r="BY44" s="116"/>
      <c r="BZ44" s="116"/>
      <c r="CA44" s="116"/>
      <c r="CB44" s="116"/>
      <c r="CC44" s="116"/>
      <c r="CD44" s="116"/>
      <c r="CE44" s="172"/>
      <c r="CF44" s="173" t="s">
        <v>79</v>
      </c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72"/>
      <c r="CS44" s="173" t="s">
        <v>252</v>
      </c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72"/>
      <c r="DF44" s="228">
        <f>2590000+400000</f>
        <v>2990000</v>
      </c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30"/>
      <c r="DS44" s="228">
        <f>2590000</f>
        <v>2590000</v>
      </c>
      <c r="DT44" s="229"/>
      <c r="DU44" s="229"/>
      <c r="DV44" s="229"/>
      <c r="DW44" s="229"/>
      <c r="DX44" s="229"/>
      <c r="DY44" s="229"/>
      <c r="DZ44" s="229"/>
      <c r="EA44" s="229"/>
      <c r="EB44" s="229"/>
      <c r="EC44" s="229"/>
      <c r="ED44" s="229"/>
      <c r="EE44" s="230"/>
      <c r="EF44" s="228">
        <f>2590000</f>
        <v>2590000</v>
      </c>
      <c r="EG44" s="229"/>
      <c r="EH44" s="229"/>
      <c r="EI44" s="229"/>
      <c r="EJ44" s="229"/>
      <c r="EK44" s="229"/>
      <c r="EL44" s="229"/>
      <c r="EM44" s="229"/>
      <c r="EN44" s="229"/>
      <c r="EO44" s="229"/>
      <c r="EP44" s="229"/>
      <c r="EQ44" s="229"/>
      <c r="ER44" s="230"/>
      <c r="ES44" s="174" t="s">
        <v>50</v>
      </c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7"/>
    </row>
    <row r="45" spans="1:161" ht="22.5" customHeight="1">
      <c r="A45" s="92" t="s">
        <v>81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115" t="s">
        <v>78</v>
      </c>
      <c r="BY45" s="116"/>
      <c r="BZ45" s="116"/>
      <c r="CA45" s="116"/>
      <c r="CB45" s="116"/>
      <c r="CC45" s="116"/>
      <c r="CD45" s="116"/>
      <c r="CE45" s="172"/>
      <c r="CF45" s="173" t="s">
        <v>79</v>
      </c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72"/>
      <c r="CS45" s="173" t="s">
        <v>253</v>
      </c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72"/>
      <c r="DF45" s="228">
        <f>170000+9000</f>
        <v>179000</v>
      </c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30"/>
      <c r="DS45" s="228">
        <f>170000</f>
        <v>170000</v>
      </c>
      <c r="DT45" s="229"/>
      <c r="DU45" s="229"/>
      <c r="DV45" s="229"/>
      <c r="DW45" s="229"/>
      <c r="DX45" s="229"/>
      <c r="DY45" s="229"/>
      <c r="DZ45" s="229"/>
      <c r="EA45" s="229"/>
      <c r="EB45" s="229"/>
      <c r="EC45" s="229"/>
      <c r="ED45" s="229"/>
      <c r="EE45" s="230"/>
      <c r="EF45" s="228">
        <f>170000</f>
        <v>170000</v>
      </c>
      <c r="EG45" s="229"/>
      <c r="EH45" s="229"/>
      <c r="EI45" s="229"/>
      <c r="EJ45" s="229"/>
      <c r="EK45" s="229"/>
      <c r="EL45" s="229"/>
      <c r="EM45" s="229"/>
      <c r="EN45" s="229"/>
      <c r="EO45" s="229"/>
      <c r="EP45" s="229"/>
      <c r="EQ45" s="229"/>
      <c r="ER45" s="230"/>
      <c r="ES45" s="174" t="s">
        <v>50</v>
      </c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7"/>
    </row>
    <row r="46" spans="1:161" ht="22.5" hidden="1" customHeight="1">
      <c r="A46" s="92" t="s">
        <v>81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115" t="s">
        <v>78</v>
      </c>
      <c r="BY46" s="116"/>
      <c r="BZ46" s="116"/>
      <c r="CA46" s="116"/>
      <c r="CB46" s="116"/>
      <c r="CC46" s="116"/>
      <c r="CD46" s="116"/>
      <c r="CE46" s="172"/>
      <c r="CF46" s="173" t="s">
        <v>79</v>
      </c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72"/>
      <c r="CS46" s="173" t="s">
        <v>82</v>
      </c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72"/>
      <c r="DF46" s="228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30"/>
      <c r="DS46" s="228"/>
      <c r="DT46" s="229"/>
      <c r="DU46" s="229"/>
      <c r="DV46" s="229"/>
      <c r="DW46" s="229"/>
      <c r="DX46" s="229"/>
      <c r="DY46" s="229"/>
      <c r="DZ46" s="229"/>
      <c r="EA46" s="229"/>
      <c r="EB46" s="229"/>
      <c r="EC46" s="229"/>
      <c r="ED46" s="229"/>
      <c r="EE46" s="230"/>
      <c r="EF46" s="228"/>
      <c r="EG46" s="229"/>
      <c r="EH46" s="229"/>
      <c r="EI46" s="229"/>
      <c r="EJ46" s="229"/>
      <c r="EK46" s="229"/>
      <c r="EL46" s="229"/>
      <c r="EM46" s="229"/>
      <c r="EN46" s="229"/>
      <c r="EO46" s="229"/>
      <c r="EP46" s="229"/>
      <c r="EQ46" s="229"/>
      <c r="ER46" s="230"/>
      <c r="ES46" s="174" t="s">
        <v>50</v>
      </c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7"/>
    </row>
    <row r="47" spans="1:161" ht="23.25" hidden="1" customHeight="1">
      <c r="A47" s="92" t="s">
        <v>83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2"/>
      <c r="BX47" s="115" t="s">
        <v>78</v>
      </c>
      <c r="BY47" s="116"/>
      <c r="BZ47" s="116"/>
      <c r="CA47" s="116"/>
      <c r="CB47" s="116"/>
      <c r="CC47" s="116"/>
      <c r="CD47" s="116"/>
      <c r="CE47" s="172"/>
      <c r="CF47" s="173" t="s">
        <v>79</v>
      </c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72"/>
      <c r="CS47" s="173" t="s">
        <v>84</v>
      </c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72"/>
      <c r="DF47" s="228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30"/>
      <c r="DS47" s="228"/>
      <c r="DT47" s="229"/>
      <c r="DU47" s="229"/>
      <c r="DV47" s="229"/>
      <c r="DW47" s="229"/>
      <c r="DX47" s="229"/>
      <c r="DY47" s="229"/>
      <c r="DZ47" s="229"/>
      <c r="EA47" s="229"/>
      <c r="EB47" s="229"/>
      <c r="EC47" s="229"/>
      <c r="ED47" s="229"/>
      <c r="EE47" s="230"/>
      <c r="EF47" s="228"/>
      <c r="EG47" s="229"/>
      <c r="EH47" s="229"/>
      <c r="EI47" s="229"/>
      <c r="EJ47" s="229"/>
      <c r="EK47" s="229"/>
      <c r="EL47" s="229"/>
      <c r="EM47" s="229"/>
      <c r="EN47" s="229"/>
      <c r="EO47" s="229"/>
      <c r="EP47" s="229"/>
      <c r="EQ47" s="229"/>
      <c r="ER47" s="230"/>
      <c r="ES47" s="174" t="s">
        <v>50</v>
      </c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7"/>
    </row>
    <row r="48" spans="1:161" ht="11.1" hidden="1" customHeight="1">
      <c r="A48" s="92" t="s">
        <v>85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4"/>
      <c r="BX48" s="115" t="s">
        <v>86</v>
      </c>
      <c r="BY48" s="116"/>
      <c r="BZ48" s="116"/>
      <c r="CA48" s="116"/>
      <c r="CB48" s="116"/>
      <c r="CC48" s="116"/>
      <c r="CD48" s="116"/>
      <c r="CE48" s="172"/>
      <c r="CF48" s="173" t="s">
        <v>87</v>
      </c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72"/>
      <c r="CS48" s="173" t="s">
        <v>88</v>
      </c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72"/>
      <c r="DF48" s="228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30"/>
      <c r="DS48" s="228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30"/>
      <c r="EF48" s="228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30"/>
      <c r="ES48" s="174" t="s">
        <v>50</v>
      </c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7"/>
    </row>
    <row r="49" spans="1:161" ht="11.1" hidden="1" customHeight="1">
      <c r="A49" s="92" t="s">
        <v>85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4"/>
      <c r="BX49" s="115" t="s">
        <v>86</v>
      </c>
      <c r="BY49" s="116"/>
      <c r="BZ49" s="116"/>
      <c r="CA49" s="116"/>
      <c r="CB49" s="116"/>
      <c r="CC49" s="116"/>
      <c r="CD49" s="116"/>
      <c r="CE49" s="172"/>
      <c r="CF49" s="173" t="s">
        <v>87</v>
      </c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72"/>
      <c r="CS49" s="173" t="s">
        <v>89</v>
      </c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72"/>
      <c r="DF49" s="228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30"/>
      <c r="DS49" s="228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30"/>
      <c r="EF49" s="228"/>
      <c r="EG49" s="229"/>
      <c r="EH49" s="229"/>
      <c r="EI49" s="229"/>
      <c r="EJ49" s="229"/>
      <c r="EK49" s="229"/>
      <c r="EL49" s="229"/>
      <c r="EM49" s="229"/>
      <c r="EN49" s="229"/>
      <c r="EO49" s="229"/>
      <c r="EP49" s="229"/>
      <c r="EQ49" s="229"/>
      <c r="ER49" s="230"/>
      <c r="ES49" s="174" t="s">
        <v>50</v>
      </c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7"/>
    </row>
    <row r="50" spans="1:161" ht="11.1" hidden="1" customHeight="1">
      <c r="A50" s="92" t="s">
        <v>85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4"/>
      <c r="BX50" s="115" t="s">
        <v>86</v>
      </c>
      <c r="BY50" s="116"/>
      <c r="BZ50" s="116"/>
      <c r="CA50" s="116"/>
      <c r="CB50" s="116"/>
      <c r="CC50" s="116"/>
      <c r="CD50" s="116"/>
      <c r="CE50" s="172"/>
      <c r="CF50" s="173" t="s">
        <v>87</v>
      </c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72"/>
      <c r="CS50" s="173" t="s">
        <v>90</v>
      </c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72"/>
      <c r="DF50" s="228"/>
      <c r="DG50" s="229"/>
      <c r="DH50" s="229"/>
      <c r="DI50" s="229"/>
      <c r="DJ50" s="229"/>
      <c r="DK50" s="229"/>
      <c r="DL50" s="229"/>
      <c r="DM50" s="229"/>
      <c r="DN50" s="229"/>
      <c r="DO50" s="229"/>
      <c r="DP50" s="229"/>
      <c r="DQ50" s="229"/>
      <c r="DR50" s="230"/>
      <c r="DS50" s="228"/>
      <c r="DT50" s="229"/>
      <c r="DU50" s="229"/>
      <c r="DV50" s="229"/>
      <c r="DW50" s="229"/>
      <c r="DX50" s="229"/>
      <c r="DY50" s="229"/>
      <c r="DZ50" s="229"/>
      <c r="EA50" s="229"/>
      <c r="EB50" s="229"/>
      <c r="EC50" s="229"/>
      <c r="ED50" s="229"/>
      <c r="EE50" s="230"/>
      <c r="EF50" s="228"/>
      <c r="EG50" s="229"/>
      <c r="EH50" s="229"/>
      <c r="EI50" s="229"/>
      <c r="EJ50" s="229"/>
      <c r="EK50" s="229"/>
      <c r="EL50" s="229"/>
      <c r="EM50" s="229"/>
      <c r="EN50" s="229"/>
      <c r="EO50" s="229"/>
      <c r="EP50" s="229"/>
      <c r="EQ50" s="229"/>
      <c r="ER50" s="230"/>
      <c r="ES50" s="174" t="s">
        <v>50</v>
      </c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7"/>
    </row>
    <row r="51" spans="1:161" ht="11.1" hidden="1" customHeight="1">
      <c r="A51" s="92" t="s">
        <v>85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4"/>
      <c r="BX51" s="115" t="s">
        <v>86</v>
      </c>
      <c r="BY51" s="116"/>
      <c r="BZ51" s="116"/>
      <c r="CA51" s="116"/>
      <c r="CB51" s="116"/>
      <c r="CC51" s="116"/>
      <c r="CD51" s="116"/>
      <c r="CE51" s="172"/>
      <c r="CF51" s="173" t="s">
        <v>87</v>
      </c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72"/>
      <c r="CS51" s="173" t="s">
        <v>91</v>
      </c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72"/>
      <c r="DF51" s="228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30"/>
      <c r="DS51" s="228"/>
      <c r="DT51" s="229"/>
      <c r="DU51" s="229"/>
      <c r="DV51" s="229"/>
      <c r="DW51" s="229"/>
      <c r="DX51" s="229"/>
      <c r="DY51" s="229"/>
      <c r="DZ51" s="229"/>
      <c r="EA51" s="229"/>
      <c r="EB51" s="229"/>
      <c r="EC51" s="229"/>
      <c r="ED51" s="229"/>
      <c r="EE51" s="230"/>
      <c r="EF51" s="228"/>
      <c r="EG51" s="229"/>
      <c r="EH51" s="229"/>
      <c r="EI51" s="229"/>
      <c r="EJ51" s="229"/>
      <c r="EK51" s="229"/>
      <c r="EL51" s="229"/>
      <c r="EM51" s="229"/>
      <c r="EN51" s="229"/>
      <c r="EO51" s="229"/>
      <c r="EP51" s="229"/>
      <c r="EQ51" s="229"/>
      <c r="ER51" s="230"/>
      <c r="ES51" s="174" t="s">
        <v>50</v>
      </c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7"/>
    </row>
    <row r="52" spans="1:161" ht="11.1" hidden="1" customHeight="1">
      <c r="A52" s="92" t="s">
        <v>85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4"/>
      <c r="BX52" s="115" t="s">
        <v>86</v>
      </c>
      <c r="BY52" s="116"/>
      <c r="BZ52" s="116"/>
      <c r="CA52" s="116"/>
      <c r="CB52" s="116"/>
      <c r="CC52" s="116"/>
      <c r="CD52" s="116"/>
      <c r="CE52" s="172"/>
      <c r="CF52" s="173" t="s">
        <v>87</v>
      </c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72"/>
      <c r="CS52" s="173" t="s">
        <v>92</v>
      </c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72"/>
      <c r="DF52" s="228"/>
      <c r="DG52" s="229"/>
      <c r="DH52" s="229"/>
      <c r="DI52" s="229"/>
      <c r="DJ52" s="229"/>
      <c r="DK52" s="229"/>
      <c r="DL52" s="229"/>
      <c r="DM52" s="229"/>
      <c r="DN52" s="229"/>
      <c r="DO52" s="229"/>
      <c r="DP52" s="229"/>
      <c r="DQ52" s="229"/>
      <c r="DR52" s="230"/>
      <c r="DS52" s="228"/>
      <c r="DT52" s="229"/>
      <c r="DU52" s="229"/>
      <c r="DV52" s="229"/>
      <c r="DW52" s="229"/>
      <c r="DX52" s="229"/>
      <c r="DY52" s="229"/>
      <c r="DZ52" s="229"/>
      <c r="EA52" s="229"/>
      <c r="EB52" s="229"/>
      <c r="EC52" s="229"/>
      <c r="ED52" s="229"/>
      <c r="EE52" s="230"/>
      <c r="EF52" s="228"/>
      <c r="EG52" s="229"/>
      <c r="EH52" s="229"/>
      <c r="EI52" s="229"/>
      <c r="EJ52" s="229"/>
      <c r="EK52" s="229"/>
      <c r="EL52" s="229"/>
      <c r="EM52" s="229"/>
      <c r="EN52" s="229"/>
      <c r="EO52" s="229"/>
      <c r="EP52" s="229"/>
      <c r="EQ52" s="229"/>
      <c r="ER52" s="230"/>
      <c r="ES52" s="174" t="s">
        <v>50</v>
      </c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7"/>
    </row>
    <row r="53" spans="1:161" ht="12" customHeight="1">
      <c r="A53" s="92" t="s">
        <v>93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115" t="s">
        <v>78</v>
      </c>
      <c r="BY53" s="116"/>
      <c r="BZ53" s="116"/>
      <c r="CA53" s="116"/>
      <c r="CB53" s="116"/>
      <c r="CC53" s="116"/>
      <c r="CD53" s="116"/>
      <c r="CE53" s="172"/>
      <c r="CF53" s="173" t="s">
        <v>79</v>
      </c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72"/>
      <c r="CS53" s="173" t="s">
        <v>94</v>
      </c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72"/>
      <c r="DF53" s="248">
        <f>40000</f>
        <v>40000</v>
      </c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50"/>
      <c r="DS53" s="248">
        <f>40000</f>
        <v>40000</v>
      </c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50"/>
      <c r="EF53" s="248">
        <f>40000</f>
        <v>40000</v>
      </c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50"/>
      <c r="ES53" s="174" t="s">
        <v>50</v>
      </c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7"/>
    </row>
    <row r="54" spans="1:161" ht="12" customHeight="1">
      <c r="A54" s="92" t="s">
        <v>93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115" t="s">
        <v>78</v>
      </c>
      <c r="BY54" s="116"/>
      <c r="BZ54" s="116"/>
      <c r="CA54" s="116"/>
      <c r="CB54" s="116"/>
      <c r="CC54" s="116"/>
      <c r="CD54" s="116"/>
      <c r="CE54" s="172"/>
      <c r="CF54" s="173" t="s">
        <v>79</v>
      </c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72"/>
      <c r="CS54" s="173" t="s">
        <v>254</v>
      </c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72"/>
      <c r="DF54" s="228">
        <f>40000</f>
        <v>40000</v>
      </c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30"/>
      <c r="DS54" s="228">
        <f>40000</f>
        <v>40000</v>
      </c>
      <c r="DT54" s="229"/>
      <c r="DU54" s="229"/>
      <c r="DV54" s="229"/>
      <c r="DW54" s="229"/>
      <c r="DX54" s="229"/>
      <c r="DY54" s="229"/>
      <c r="DZ54" s="229"/>
      <c r="EA54" s="229"/>
      <c r="EB54" s="229"/>
      <c r="EC54" s="229"/>
      <c r="ED54" s="229"/>
      <c r="EE54" s="230"/>
      <c r="EF54" s="228">
        <f>40000</f>
        <v>40000</v>
      </c>
      <c r="EG54" s="229"/>
      <c r="EH54" s="229"/>
      <c r="EI54" s="229"/>
      <c r="EJ54" s="229"/>
      <c r="EK54" s="229"/>
      <c r="EL54" s="229"/>
      <c r="EM54" s="229"/>
      <c r="EN54" s="229"/>
      <c r="EO54" s="229"/>
      <c r="EP54" s="229"/>
      <c r="EQ54" s="229"/>
      <c r="ER54" s="230"/>
      <c r="ES54" s="174" t="s">
        <v>50</v>
      </c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7"/>
    </row>
    <row r="55" spans="1:161" ht="12" customHeight="1">
      <c r="A55" s="92" t="s">
        <v>93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115" t="s">
        <v>78</v>
      </c>
      <c r="BY55" s="116"/>
      <c r="BZ55" s="116"/>
      <c r="CA55" s="116"/>
      <c r="CB55" s="116"/>
      <c r="CC55" s="116"/>
      <c r="CD55" s="116"/>
      <c r="CE55" s="172"/>
      <c r="CF55" s="173" t="s">
        <v>79</v>
      </c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72"/>
      <c r="CS55" s="173" t="s">
        <v>255</v>
      </c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72"/>
      <c r="DF55" s="228">
        <f>5000</f>
        <v>5000</v>
      </c>
      <c r="DG55" s="229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  <c r="DR55" s="230"/>
      <c r="DS55" s="228">
        <f>5000</f>
        <v>5000</v>
      </c>
      <c r="DT55" s="229"/>
      <c r="DU55" s="229"/>
      <c r="DV55" s="229"/>
      <c r="DW55" s="229"/>
      <c r="DX55" s="229"/>
      <c r="DY55" s="229"/>
      <c r="DZ55" s="229"/>
      <c r="EA55" s="229"/>
      <c r="EB55" s="229"/>
      <c r="EC55" s="229"/>
      <c r="ED55" s="229"/>
      <c r="EE55" s="230"/>
      <c r="EF55" s="228">
        <f>5000</f>
        <v>5000</v>
      </c>
      <c r="EG55" s="229"/>
      <c r="EH55" s="229"/>
      <c r="EI55" s="229"/>
      <c r="EJ55" s="229"/>
      <c r="EK55" s="229"/>
      <c r="EL55" s="229"/>
      <c r="EM55" s="229"/>
      <c r="EN55" s="229"/>
      <c r="EO55" s="229"/>
      <c r="EP55" s="229"/>
      <c r="EQ55" s="229"/>
      <c r="ER55" s="230"/>
      <c r="ES55" s="174" t="s">
        <v>50</v>
      </c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7"/>
    </row>
    <row r="56" spans="1:161" ht="12" hidden="1" customHeight="1">
      <c r="A56" s="92" t="s">
        <v>93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115" t="s">
        <v>78</v>
      </c>
      <c r="BY56" s="116"/>
      <c r="BZ56" s="116"/>
      <c r="CA56" s="116"/>
      <c r="CB56" s="116"/>
      <c r="CC56" s="116"/>
      <c r="CD56" s="116"/>
      <c r="CE56" s="172"/>
      <c r="CF56" s="173" t="s">
        <v>79</v>
      </c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72"/>
      <c r="CS56" s="173" t="s">
        <v>97</v>
      </c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72"/>
      <c r="DF56" s="228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30"/>
      <c r="DS56" s="228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30"/>
      <c r="EF56" s="228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30"/>
      <c r="ES56" s="174" t="s">
        <v>50</v>
      </c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7"/>
    </row>
    <row r="57" spans="1:161" ht="12" hidden="1" customHeight="1">
      <c r="A57" s="92" t="s">
        <v>93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115" t="s">
        <v>78</v>
      </c>
      <c r="BY57" s="116"/>
      <c r="BZ57" s="116"/>
      <c r="CA57" s="116"/>
      <c r="CB57" s="116"/>
      <c r="CC57" s="116"/>
      <c r="CD57" s="116"/>
      <c r="CE57" s="172"/>
      <c r="CF57" s="173" t="s">
        <v>79</v>
      </c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72"/>
      <c r="CS57" s="173" t="s">
        <v>98</v>
      </c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72"/>
      <c r="DF57" s="228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30"/>
      <c r="DS57" s="228"/>
      <c r="DT57" s="229"/>
      <c r="DU57" s="229"/>
      <c r="DV57" s="229"/>
      <c r="DW57" s="229"/>
      <c r="DX57" s="229"/>
      <c r="DY57" s="229"/>
      <c r="DZ57" s="229"/>
      <c r="EA57" s="229"/>
      <c r="EB57" s="229"/>
      <c r="EC57" s="229"/>
      <c r="ED57" s="229"/>
      <c r="EE57" s="230"/>
      <c r="EF57" s="228"/>
      <c r="EG57" s="229"/>
      <c r="EH57" s="229"/>
      <c r="EI57" s="229"/>
      <c r="EJ57" s="229"/>
      <c r="EK57" s="229"/>
      <c r="EL57" s="229"/>
      <c r="EM57" s="229"/>
      <c r="EN57" s="229"/>
      <c r="EO57" s="229"/>
      <c r="EP57" s="229"/>
      <c r="EQ57" s="229"/>
      <c r="ER57" s="230"/>
      <c r="ES57" s="174" t="s">
        <v>50</v>
      </c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7"/>
    </row>
    <row r="58" spans="1:161" ht="15.75" hidden="1" customHeight="1">
      <c r="A58" s="92" t="s">
        <v>99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115" t="s">
        <v>86</v>
      </c>
      <c r="BY58" s="116"/>
      <c r="BZ58" s="116"/>
      <c r="CA58" s="116"/>
      <c r="CB58" s="116"/>
      <c r="CC58" s="116"/>
      <c r="CD58" s="116"/>
      <c r="CE58" s="172"/>
      <c r="CF58" s="173" t="s">
        <v>100</v>
      </c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72"/>
      <c r="CS58" s="173" t="s">
        <v>94</v>
      </c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72"/>
      <c r="DF58" s="228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30"/>
      <c r="DS58" s="228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30"/>
      <c r="EF58" s="228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30"/>
      <c r="ES58" s="174" t="s">
        <v>50</v>
      </c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7"/>
    </row>
    <row r="59" spans="1:161" ht="15.75" hidden="1" customHeight="1">
      <c r="A59" s="92" t="s">
        <v>99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115" t="s">
        <v>86</v>
      </c>
      <c r="BY59" s="116"/>
      <c r="BZ59" s="116"/>
      <c r="CA59" s="116"/>
      <c r="CB59" s="116"/>
      <c r="CC59" s="116"/>
      <c r="CD59" s="116"/>
      <c r="CE59" s="172"/>
      <c r="CF59" s="173" t="s">
        <v>100</v>
      </c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72"/>
      <c r="CS59" s="173" t="s">
        <v>95</v>
      </c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72"/>
      <c r="DF59" s="228"/>
      <c r="DG59" s="229"/>
      <c r="DH59" s="229"/>
      <c r="DI59" s="229"/>
      <c r="DJ59" s="229"/>
      <c r="DK59" s="229"/>
      <c r="DL59" s="229"/>
      <c r="DM59" s="229"/>
      <c r="DN59" s="229"/>
      <c r="DO59" s="229"/>
      <c r="DP59" s="229"/>
      <c r="DQ59" s="229"/>
      <c r="DR59" s="230"/>
      <c r="DS59" s="228"/>
      <c r="DT59" s="229"/>
      <c r="DU59" s="229"/>
      <c r="DV59" s="229"/>
      <c r="DW59" s="229"/>
      <c r="DX59" s="229"/>
      <c r="DY59" s="229"/>
      <c r="DZ59" s="229"/>
      <c r="EA59" s="229"/>
      <c r="EB59" s="229"/>
      <c r="EC59" s="229"/>
      <c r="ED59" s="229"/>
      <c r="EE59" s="230"/>
      <c r="EF59" s="228"/>
      <c r="EG59" s="229"/>
      <c r="EH59" s="229"/>
      <c r="EI59" s="229"/>
      <c r="EJ59" s="229"/>
      <c r="EK59" s="229"/>
      <c r="EL59" s="229"/>
      <c r="EM59" s="229"/>
      <c r="EN59" s="229"/>
      <c r="EO59" s="229"/>
      <c r="EP59" s="229"/>
      <c r="EQ59" s="229"/>
      <c r="ER59" s="230"/>
      <c r="ES59" s="174" t="s">
        <v>50</v>
      </c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7"/>
    </row>
    <row r="60" spans="1:161" ht="15.75" hidden="1" customHeight="1">
      <c r="A60" s="92" t="s">
        <v>99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115" t="s">
        <v>101</v>
      </c>
      <c r="BY60" s="116"/>
      <c r="BZ60" s="116"/>
      <c r="CA60" s="116"/>
      <c r="CB60" s="116"/>
      <c r="CC60" s="116"/>
      <c r="CD60" s="116"/>
      <c r="CE60" s="172"/>
      <c r="CF60" s="173" t="s">
        <v>100</v>
      </c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72"/>
      <c r="CS60" s="173" t="s">
        <v>96</v>
      </c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72"/>
      <c r="DF60" s="228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30"/>
      <c r="DS60" s="228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30"/>
      <c r="EF60" s="228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30"/>
      <c r="ES60" s="174" t="s">
        <v>50</v>
      </c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7"/>
    </row>
    <row r="61" spans="1:161" ht="10.5" customHeight="1">
      <c r="A61" s="253" t="s">
        <v>102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45"/>
      <c r="BW61" s="45"/>
      <c r="BX61" s="115" t="s">
        <v>103</v>
      </c>
      <c r="BY61" s="116"/>
      <c r="BZ61" s="116"/>
      <c r="CA61" s="116"/>
      <c r="CB61" s="116"/>
      <c r="CC61" s="43"/>
      <c r="CD61" s="43"/>
      <c r="CE61" s="44"/>
      <c r="CF61" s="173" t="s">
        <v>100</v>
      </c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72"/>
      <c r="CS61" s="173" t="s">
        <v>104</v>
      </c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72"/>
      <c r="DF61" s="228"/>
      <c r="DG61" s="229"/>
      <c r="DH61" s="229"/>
      <c r="DI61" s="229"/>
      <c r="DJ61" s="229"/>
      <c r="DK61" s="229"/>
      <c r="DL61" s="229"/>
      <c r="DM61" s="229"/>
      <c r="DN61" s="229"/>
      <c r="DO61" s="229"/>
      <c r="DP61" s="229"/>
      <c r="DQ61" s="229"/>
      <c r="DR61" s="230"/>
      <c r="DS61" s="228"/>
      <c r="DT61" s="229"/>
      <c r="DU61" s="229"/>
      <c r="DV61" s="229"/>
      <c r="DW61" s="229"/>
      <c r="DX61" s="229"/>
      <c r="DY61" s="229"/>
      <c r="DZ61" s="229"/>
      <c r="EA61" s="229"/>
      <c r="EB61" s="229"/>
      <c r="EC61" s="229"/>
      <c r="ED61" s="229"/>
      <c r="EE61" s="230"/>
      <c r="EF61" s="228"/>
      <c r="EG61" s="229"/>
      <c r="EH61" s="229"/>
      <c r="EI61" s="229"/>
      <c r="EJ61" s="229"/>
      <c r="EK61" s="229"/>
      <c r="EL61" s="229"/>
      <c r="EM61" s="229"/>
      <c r="EN61" s="229"/>
      <c r="EO61" s="229"/>
      <c r="EP61" s="229"/>
      <c r="EQ61" s="229"/>
      <c r="ER61" s="230"/>
      <c r="ES61" s="174" t="s">
        <v>50</v>
      </c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7"/>
    </row>
    <row r="62" spans="1:161" ht="11.1" customHeight="1">
      <c r="A62" s="92" t="s">
        <v>105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4"/>
      <c r="BX62" s="115" t="s">
        <v>86</v>
      </c>
      <c r="BY62" s="116"/>
      <c r="BZ62" s="116"/>
      <c r="CA62" s="116"/>
      <c r="CB62" s="116"/>
      <c r="CC62" s="116"/>
      <c r="CD62" s="116"/>
      <c r="CE62" s="172"/>
      <c r="CF62" s="173" t="s">
        <v>100</v>
      </c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72"/>
      <c r="CS62" s="173" t="s">
        <v>256</v>
      </c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72"/>
      <c r="DF62" s="228">
        <f>5000-2000</f>
        <v>3000</v>
      </c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30"/>
      <c r="DS62" s="228">
        <f>5000</f>
        <v>5000</v>
      </c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30"/>
      <c r="EF62" s="228">
        <f>5000</f>
        <v>5000</v>
      </c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30"/>
      <c r="ES62" s="174" t="s">
        <v>50</v>
      </c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7"/>
    </row>
    <row r="63" spans="1:161" ht="11.1" customHeight="1">
      <c r="A63" s="92" t="s">
        <v>105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4"/>
      <c r="BX63" s="115" t="s">
        <v>86</v>
      </c>
      <c r="BY63" s="116"/>
      <c r="BZ63" s="116"/>
      <c r="CA63" s="116"/>
      <c r="CB63" s="116"/>
      <c r="CC63" s="116"/>
      <c r="CD63" s="116"/>
      <c r="CE63" s="172"/>
      <c r="CF63" s="173" t="s">
        <v>100</v>
      </c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72"/>
      <c r="CS63" s="173" t="s">
        <v>257</v>
      </c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72"/>
      <c r="DF63" s="228">
        <f>5000+2000</f>
        <v>7000</v>
      </c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30"/>
      <c r="DS63" s="228">
        <f>5000</f>
        <v>5000</v>
      </c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30"/>
      <c r="EF63" s="228">
        <f>5000</f>
        <v>5000</v>
      </c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30"/>
      <c r="ES63" s="174" t="s">
        <v>50</v>
      </c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7"/>
    </row>
    <row r="64" spans="1:161" ht="11.1" customHeight="1">
      <c r="A64" s="253" t="s">
        <v>106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5"/>
      <c r="BX64" s="115" t="s">
        <v>86</v>
      </c>
      <c r="BY64" s="116"/>
      <c r="BZ64" s="116"/>
      <c r="CA64" s="116"/>
      <c r="CB64" s="116"/>
      <c r="CC64" s="116"/>
      <c r="CD64" s="116"/>
      <c r="CE64" s="172"/>
      <c r="CF64" s="173" t="s">
        <v>100</v>
      </c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72"/>
      <c r="CS64" s="173" t="s">
        <v>104</v>
      </c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72"/>
      <c r="DF64" s="228">
        <f>250000</f>
        <v>250000</v>
      </c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30"/>
      <c r="DS64" s="228">
        <f>296000</f>
        <v>296000</v>
      </c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30"/>
      <c r="EF64" s="228">
        <f>300000</f>
        <v>300000</v>
      </c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30"/>
      <c r="ES64" s="174" t="s">
        <v>50</v>
      </c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7"/>
    </row>
    <row r="65" spans="1:161" ht="21.75" customHeight="1">
      <c r="A65" s="256" t="s">
        <v>107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8"/>
      <c r="BX65" s="115" t="s">
        <v>101</v>
      </c>
      <c r="BY65" s="116"/>
      <c r="BZ65" s="116"/>
      <c r="CA65" s="116"/>
      <c r="CB65" s="116"/>
      <c r="CC65" s="116"/>
      <c r="CD65" s="116"/>
      <c r="CE65" s="172"/>
      <c r="CF65" s="173" t="s">
        <v>87</v>
      </c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72"/>
      <c r="CS65" s="173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72"/>
      <c r="DF65" s="235">
        <f>DF66+DF67+DF68+DF69+DF70</f>
        <v>1967000</v>
      </c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7"/>
      <c r="DS65" s="235">
        <f>DS66+DS67+DS68+DS69+DS70</f>
        <v>1763000</v>
      </c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7"/>
      <c r="EF65" s="235">
        <f t="shared" ref="EF65" si="0">EF66+EF67+EF68+EF69+EF70</f>
        <v>1763000</v>
      </c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7"/>
      <c r="ES65" s="174" t="s">
        <v>50</v>
      </c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7"/>
    </row>
    <row r="66" spans="1:161" ht="11.1" customHeight="1">
      <c r="A66" s="234" t="s">
        <v>85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3"/>
      <c r="BX66" s="115" t="s">
        <v>101</v>
      </c>
      <c r="BY66" s="116"/>
      <c r="BZ66" s="116"/>
      <c r="CA66" s="116"/>
      <c r="CB66" s="116"/>
      <c r="CC66" s="116"/>
      <c r="CD66" s="116"/>
      <c r="CE66" s="172"/>
      <c r="CF66" s="173" t="s">
        <v>87</v>
      </c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72"/>
      <c r="CS66" s="173" t="s">
        <v>88</v>
      </c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72"/>
      <c r="DF66" s="228">
        <f>930000</f>
        <v>930000</v>
      </c>
      <c r="DG66" s="229"/>
      <c r="DH66" s="229"/>
      <c r="DI66" s="229"/>
      <c r="DJ66" s="229"/>
      <c r="DK66" s="229"/>
      <c r="DL66" s="229"/>
      <c r="DM66" s="229"/>
      <c r="DN66" s="229"/>
      <c r="DO66" s="229"/>
      <c r="DP66" s="229"/>
      <c r="DQ66" s="229"/>
      <c r="DR66" s="230"/>
      <c r="DS66" s="228">
        <f>930000</f>
        <v>930000</v>
      </c>
      <c r="DT66" s="229"/>
      <c r="DU66" s="229"/>
      <c r="DV66" s="229"/>
      <c r="DW66" s="229"/>
      <c r="DX66" s="229"/>
      <c r="DY66" s="229"/>
      <c r="DZ66" s="229"/>
      <c r="EA66" s="229"/>
      <c r="EB66" s="229"/>
      <c r="EC66" s="229"/>
      <c r="ED66" s="229"/>
      <c r="EE66" s="230"/>
      <c r="EF66" s="228">
        <f>930000</f>
        <v>930000</v>
      </c>
      <c r="EG66" s="229"/>
      <c r="EH66" s="229"/>
      <c r="EI66" s="229"/>
      <c r="EJ66" s="229"/>
      <c r="EK66" s="229"/>
      <c r="EL66" s="229"/>
      <c r="EM66" s="229"/>
      <c r="EN66" s="229"/>
      <c r="EO66" s="229"/>
      <c r="EP66" s="229"/>
      <c r="EQ66" s="229"/>
      <c r="ER66" s="230"/>
      <c r="ES66" s="174" t="s">
        <v>50</v>
      </c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7"/>
    </row>
    <row r="67" spans="1:161" ht="11.1" customHeight="1">
      <c r="A67" s="234" t="s">
        <v>85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3"/>
      <c r="BX67" s="115" t="s">
        <v>101</v>
      </c>
      <c r="BY67" s="116"/>
      <c r="BZ67" s="116"/>
      <c r="CA67" s="116"/>
      <c r="CB67" s="116"/>
      <c r="CC67" s="116"/>
      <c r="CD67" s="116"/>
      <c r="CE67" s="172"/>
      <c r="CF67" s="173" t="s">
        <v>87</v>
      </c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72"/>
      <c r="CS67" s="173" t="s">
        <v>258</v>
      </c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72"/>
      <c r="DF67" s="228">
        <f>782000+200000</f>
        <v>982000</v>
      </c>
      <c r="DG67" s="229"/>
      <c r="DH67" s="229"/>
      <c r="DI67" s="229"/>
      <c r="DJ67" s="229"/>
      <c r="DK67" s="229"/>
      <c r="DL67" s="229"/>
      <c r="DM67" s="229"/>
      <c r="DN67" s="229"/>
      <c r="DO67" s="229"/>
      <c r="DP67" s="229"/>
      <c r="DQ67" s="229"/>
      <c r="DR67" s="230"/>
      <c r="DS67" s="228">
        <f>782000</f>
        <v>782000</v>
      </c>
      <c r="DT67" s="229"/>
      <c r="DU67" s="229"/>
      <c r="DV67" s="229"/>
      <c r="DW67" s="229"/>
      <c r="DX67" s="229"/>
      <c r="DY67" s="229"/>
      <c r="DZ67" s="229"/>
      <c r="EA67" s="229"/>
      <c r="EB67" s="229"/>
      <c r="EC67" s="229"/>
      <c r="ED67" s="229"/>
      <c r="EE67" s="230"/>
      <c r="EF67" s="228">
        <f>782000</f>
        <v>782000</v>
      </c>
      <c r="EG67" s="229"/>
      <c r="EH67" s="229"/>
      <c r="EI67" s="229"/>
      <c r="EJ67" s="229"/>
      <c r="EK67" s="229"/>
      <c r="EL67" s="229"/>
      <c r="EM67" s="229"/>
      <c r="EN67" s="229"/>
      <c r="EO67" s="229"/>
      <c r="EP67" s="229"/>
      <c r="EQ67" s="229"/>
      <c r="ER67" s="230"/>
      <c r="ES67" s="174" t="s">
        <v>50</v>
      </c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7"/>
    </row>
    <row r="68" spans="1:161" ht="11.1" customHeight="1">
      <c r="A68" s="234" t="s">
        <v>85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3"/>
      <c r="BX68" s="115" t="s">
        <v>101</v>
      </c>
      <c r="BY68" s="116"/>
      <c r="BZ68" s="116"/>
      <c r="CA68" s="116"/>
      <c r="CB68" s="116"/>
      <c r="CC68" s="116"/>
      <c r="CD68" s="116"/>
      <c r="CE68" s="172"/>
      <c r="CF68" s="173" t="s">
        <v>87</v>
      </c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72"/>
      <c r="CS68" s="173" t="s">
        <v>259</v>
      </c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72"/>
      <c r="DF68" s="228">
        <f>51000+4000</f>
        <v>55000</v>
      </c>
      <c r="DG68" s="229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  <c r="DR68" s="230"/>
      <c r="DS68" s="228">
        <f>51000</f>
        <v>51000</v>
      </c>
      <c r="DT68" s="229"/>
      <c r="DU68" s="229"/>
      <c r="DV68" s="229"/>
      <c r="DW68" s="229"/>
      <c r="DX68" s="229"/>
      <c r="DY68" s="229"/>
      <c r="DZ68" s="229"/>
      <c r="EA68" s="229"/>
      <c r="EB68" s="229"/>
      <c r="EC68" s="229"/>
      <c r="ED68" s="229"/>
      <c r="EE68" s="230"/>
      <c r="EF68" s="228">
        <f>51000</f>
        <v>51000</v>
      </c>
      <c r="EG68" s="229"/>
      <c r="EH68" s="229"/>
      <c r="EI68" s="229"/>
      <c r="EJ68" s="229"/>
      <c r="EK68" s="229"/>
      <c r="EL68" s="229"/>
      <c r="EM68" s="229"/>
      <c r="EN68" s="229"/>
      <c r="EO68" s="229"/>
      <c r="EP68" s="229"/>
      <c r="EQ68" s="229"/>
      <c r="ER68" s="230"/>
      <c r="ES68" s="174" t="s">
        <v>50</v>
      </c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7"/>
    </row>
    <row r="69" spans="1:161" ht="11.1" hidden="1" customHeight="1">
      <c r="A69" s="234" t="s">
        <v>85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3"/>
      <c r="BX69" s="115" t="s">
        <v>101</v>
      </c>
      <c r="BY69" s="116"/>
      <c r="BZ69" s="116"/>
      <c r="CA69" s="116"/>
      <c r="CB69" s="116"/>
      <c r="CC69" s="116"/>
      <c r="CD69" s="116"/>
      <c r="CE69" s="172"/>
      <c r="CF69" s="173" t="s">
        <v>87</v>
      </c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72"/>
      <c r="CS69" s="173" t="s">
        <v>91</v>
      </c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72"/>
      <c r="DF69" s="228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30"/>
      <c r="DS69" s="228"/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30"/>
      <c r="EF69" s="228"/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30"/>
      <c r="ES69" s="174" t="s">
        <v>50</v>
      </c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7"/>
    </row>
    <row r="70" spans="1:161" ht="11.1" hidden="1" customHeight="1">
      <c r="A70" s="234" t="s">
        <v>85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3"/>
      <c r="BX70" s="115" t="s">
        <v>101</v>
      </c>
      <c r="BY70" s="116"/>
      <c r="BZ70" s="116"/>
      <c r="CA70" s="116"/>
      <c r="CB70" s="116"/>
      <c r="CC70" s="116"/>
      <c r="CD70" s="116"/>
      <c r="CE70" s="172"/>
      <c r="CF70" s="173" t="s">
        <v>87</v>
      </c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72"/>
      <c r="CS70" s="173" t="s">
        <v>92</v>
      </c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72"/>
      <c r="DF70" s="228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30"/>
      <c r="DS70" s="228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30"/>
      <c r="EF70" s="228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30"/>
      <c r="ES70" s="174" t="s">
        <v>50</v>
      </c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7"/>
    </row>
    <row r="71" spans="1:161" ht="11.1" customHeight="1">
      <c r="A71" s="259" t="s">
        <v>108</v>
      </c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0"/>
      <c r="BQ71" s="260"/>
      <c r="BR71" s="260"/>
      <c r="BS71" s="260"/>
      <c r="BT71" s="260"/>
      <c r="BU71" s="260"/>
      <c r="BV71" s="260"/>
      <c r="BW71" s="260"/>
      <c r="BX71" s="115" t="s">
        <v>109</v>
      </c>
      <c r="BY71" s="116"/>
      <c r="BZ71" s="116"/>
      <c r="CA71" s="116"/>
      <c r="CB71" s="116"/>
      <c r="CC71" s="116"/>
      <c r="CD71" s="116"/>
      <c r="CE71" s="172"/>
      <c r="CF71" s="173" t="s">
        <v>110</v>
      </c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72"/>
      <c r="CS71" s="173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72"/>
      <c r="DF71" s="243">
        <f>DF72+DF73+DF74+DF75</f>
        <v>109158</v>
      </c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5"/>
      <c r="DS71" s="243">
        <f>DS72+DS73+DS74+DS75</f>
        <v>107293</v>
      </c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5"/>
      <c r="EF71" s="243">
        <f>EF72+EF73+EF74+EF75</f>
        <v>107293</v>
      </c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5"/>
      <c r="ES71" s="174" t="s">
        <v>50</v>
      </c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7"/>
    </row>
    <row r="72" spans="1:161" ht="21.75" customHeight="1">
      <c r="A72" s="92" t="s">
        <v>111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115" t="s">
        <v>112</v>
      </c>
      <c r="BY72" s="116"/>
      <c r="BZ72" s="116"/>
      <c r="CA72" s="116"/>
      <c r="CB72" s="116"/>
      <c r="CC72" s="116"/>
      <c r="CD72" s="116"/>
      <c r="CE72" s="172"/>
      <c r="CF72" s="173" t="s">
        <v>113</v>
      </c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72"/>
      <c r="CS72" s="173" t="s">
        <v>114</v>
      </c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72"/>
      <c r="DF72" s="228"/>
      <c r="DG72" s="229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  <c r="DR72" s="230"/>
      <c r="DS72" s="228"/>
      <c r="DT72" s="229"/>
      <c r="DU72" s="229"/>
      <c r="DV72" s="229"/>
      <c r="DW72" s="229"/>
      <c r="DX72" s="229"/>
      <c r="DY72" s="229"/>
      <c r="DZ72" s="229"/>
      <c r="EA72" s="229"/>
      <c r="EB72" s="229"/>
      <c r="EC72" s="229"/>
      <c r="ED72" s="229"/>
      <c r="EE72" s="230"/>
      <c r="EF72" s="228"/>
      <c r="EG72" s="229"/>
      <c r="EH72" s="229"/>
      <c r="EI72" s="229"/>
      <c r="EJ72" s="229"/>
      <c r="EK72" s="229"/>
      <c r="EL72" s="229"/>
      <c r="EM72" s="229"/>
      <c r="EN72" s="229"/>
      <c r="EO72" s="229"/>
      <c r="EP72" s="229"/>
      <c r="EQ72" s="229"/>
      <c r="ER72" s="230"/>
      <c r="ES72" s="174" t="s">
        <v>50</v>
      </c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7"/>
    </row>
    <row r="73" spans="1:161" ht="12.75" customHeight="1">
      <c r="A73" s="92" t="s">
        <v>115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115" t="s">
        <v>112</v>
      </c>
      <c r="BY73" s="116"/>
      <c r="BZ73" s="116"/>
      <c r="CA73" s="116"/>
      <c r="CB73" s="116"/>
      <c r="CC73" s="116"/>
      <c r="CD73" s="116"/>
      <c r="CE73" s="172"/>
      <c r="CF73" s="173" t="s">
        <v>113</v>
      </c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72"/>
      <c r="CS73" s="173" t="s">
        <v>116</v>
      </c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72"/>
      <c r="DF73" s="228">
        <f>108158</f>
        <v>108158</v>
      </c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30"/>
      <c r="DS73" s="228">
        <f>106293</f>
        <v>106293</v>
      </c>
      <c r="DT73" s="229"/>
      <c r="DU73" s="229"/>
      <c r="DV73" s="229"/>
      <c r="DW73" s="229"/>
      <c r="DX73" s="229"/>
      <c r="DY73" s="229"/>
      <c r="DZ73" s="229"/>
      <c r="EA73" s="229"/>
      <c r="EB73" s="229"/>
      <c r="EC73" s="229"/>
      <c r="ED73" s="229"/>
      <c r="EE73" s="230"/>
      <c r="EF73" s="228">
        <f>106293</f>
        <v>106293</v>
      </c>
      <c r="EG73" s="229"/>
      <c r="EH73" s="229"/>
      <c r="EI73" s="229"/>
      <c r="EJ73" s="229"/>
      <c r="EK73" s="229"/>
      <c r="EL73" s="229"/>
      <c r="EM73" s="229"/>
      <c r="EN73" s="229"/>
      <c r="EO73" s="229"/>
      <c r="EP73" s="229"/>
      <c r="EQ73" s="229"/>
      <c r="ER73" s="230"/>
      <c r="ES73" s="174" t="s">
        <v>50</v>
      </c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7"/>
    </row>
    <row r="74" spans="1:161" ht="10.5" customHeight="1">
      <c r="A74" s="92" t="s">
        <v>117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115" t="s">
        <v>118</v>
      </c>
      <c r="BY74" s="116"/>
      <c r="BZ74" s="116"/>
      <c r="CA74" s="116"/>
      <c r="CB74" s="116"/>
      <c r="CC74" s="116"/>
      <c r="CD74" s="116"/>
      <c r="CE74" s="172"/>
      <c r="CF74" s="173" t="s">
        <v>119</v>
      </c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72"/>
      <c r="CS74" s="173" t="s">
        <v>116</v>
      </c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72"/>
      <c r="DF74" s="228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30"/>
      <c r="DS74" s="228"/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30"/>
      <c r="EF74" s="228"/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30"/>
      <c r="ES74" s="174" t="s">
        <v>50</v>
      </c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7"/>
    </row>
    <row r="75" spans="1:161" ht="11.1" customHeight="1">
      <c r="A75" s="92" t="s">
        <v>120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115" t="s">
        <v>121</v>
      </c>
      <c r="BY75" s="116"/>
      <c r="BZ75" s="116"/>
      <c r="CA75" s="116"/>
      <c r="CB75" s="116"/>
      <c r="CC75" s="116"/>
      <c r="CD75" s="116"/>
      <c r="CE75" s="172"/>
      <c r="CF75" s="173" t="s">
        <v>122</v>
      </c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72"/>
      <c r="CS75" s="173" t="s">
        <v>123</v>
      </c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72"/>
      <c r="DF75" s="228">
        <f>1000</f>
        <v>1000</v>
      </c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30"/>
      <c r="DS75" s="228">
        <f>1000</f>
        <v>1000</v>
      </c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30"/>
      <c r="EF75" s="228">
        <f>1000</f>
        <v>1000</v>
      </c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30"/>
      <c r="ES75" s="174" t="s">
        <v>50</v>
      </c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7"/>
    </row>
    <row r="76" spans="1:161" ht="12.75" customHeight="1">
      <c r="A76" s="259" t="s">
        <v>124</v>
      </c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115" t="s">
        <v>125</v>
      </c>
      <c r="BY76" s="116"/>
      <c r="BZ76" s="116"/>
      <c r="CA76" s="116"/>
      <c r="CB76" s="116"/>
      <c r="CC76" s="116"/>
      <c r="CD76" s="116"/>
      <c r="CE76" s="172"/>
      <c r="CF76" s="173" t="s">
        <v>50</v>
      </c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72"/>
      <c r="CS76" s="173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72"/>
      <c r="DF76" s="261">
        <f>DF77+DF78+DF79+DF80+DF81+DF82+DF83+DF84+DF85+DF86+DF87+DF88+DF89+DF90+DF91+DF92+DF93+DF94+DF109</f>
        <v>1956591.37</v>
      </c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3"/>
      <c r="DS76" s="261">
        <f>DS77+DS78+DS79+DS80+DS81+DS82+DS83+DS84+DS85+DS86+DS87+DS88+DS89+DS90+DS91+DS92+DS93+DS94+DS109</f>
        <v>1944591.37</v>
      </c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3"/>
      <c r="EF76" s="261">
        <f>EF77+EF78+EF79+EF80+EF81+EF82+EF83+EF84+EF85+EF86+EF87+EF88+EF89+EF90+EF91+EF92+EF93+EF94+EF109</f>
        <v>1944591.37</v>
      </c>
      <c r="EG76" s="262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3"/>
      <c r="ES76" s="174" t="s">
        <v>50</v>
      </c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7"/>
    </row>
    <row r="77" spans="1:161" ht="33" customHeight="1">
      <c r="A77" s="92" t="s">
        <v>126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4"/>
      <c r="BX77" s="115" t="s">
        <v>127</v>
      </c>
      <c r="BY77" s="116"/>
      <c r="BZ77" s="116"/>
      <c r="CA77" s="116"/>
      <c r="CB77" s="116"/>
      <c r="CC77" s="116"/>
      <c r="CD77" s="116"/>
      <c r="CE77" s="172"/>
      <c r="CF77" s="173" t="s">
        <v>128</v>
      </c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72"/>
      <c r="CS77" s="173" t="s">
        <v>142</v>
      </c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72"/>
      <c r="DF77" s="228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30"/>
      <c r="DS77" s="228"/>
      <c r="DT77" s="229"/>
      <c r="DU77" s="229"/>
      <c r="DV77" s="229"/>
      <c r="DW77" s="229"/>
      <c r="DX77" s="229"/>
      <c r="DY77" s="229"/>
      <c r="DZ77" s="229"/>
      <c r="EA77" s="229"/>
      <c r="EB77" s="229"/>
      <c r="EC77" s="229"/>
      <c r="ED77" s="229"/>
      <c r="EE77" s="230"/>
      <c r="EF77" s="228"/>
      <c r="EG77" s="229"/>
      <c r="EH77" s="229"/>
      <c r="EI77" s="229"/>
      <c r="EJ77" s="229"/>
      <c r="EK77" s="229"/>
      <c r="EL77" s="229"/>
      <c r="EM77" s="229"/>
      <c r="EN77" s="229"/>
      <c r="EO77" s="229"/>
      <c r="EP77" s="229"/>
      <c r="EQ77" s="229"/>
      <c r="ER77" s="230"/>
      <c r="ES77" s="174" t="s">
        <v>50</v>
      </c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7"/>
    </row>
    <row r="78" spans="1:161" ht="12.75" customHeight="1" thickBot="1">
      <c r="A78" s="92" t="s">
        <v>129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4"/>
      <c r="BX78" s="136" t="s">
        <v>130</v>
      </c>
      <c r="BY78" s="137"/>
      <c r="BZ78" s="137"/>
      <c r="CA78" s="137"/>
      <c r="CB78" s="137"/>
      <c r="CC78" s="137"/>
      <c r="CD78" s="137"/>
      <c r="CE78" s="264"/>
      <c r="CF78" s="265" t="s">
        <v>131</v>
      </c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264"/>
      <c r="CS78" s="265" t="s">
        <v>132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264"/>
      <c r="DF78" s="266">
        <f>30000</f>
        <v>30000</v>
      </c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8"/>
      <c r="DS78" s="266">
        <f>30000</f>
        <v>30000</v>
      </c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8"/>
      <c r="EF78" s="266">
        <f>30000</f>
        <v>30000</v>
      </c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8"/>
      <c r="ES78" s="269" t="s">
        <v>50</v>
      </c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1"/>
    </row>
    <row r="79" spans="1:161" ht="12.75" customHeight="1" thickBot="1">
      <c r="A79" s="92" t="s">
        <v>133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4"/>
      <c r="BX79" s="136" t="s">
        <v>130</v>
      </c>
      <c r="BY79" s="137"/>
      <c r="BZ79" s="137"/>
      <c r="CA79" s="137"/>
      <c r="CB79" s="137"/>
      <c r="CC79" s="137"/>
      <c r="CD79" s="137"/>
      <c r="CE79" s="264"/>
      <c r="CF79" s="265" t="s">
        <v>131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264"/>
      <c r="CS79" s="265" t="s">
        <v>260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264"/>
      <c r="DF79" s="266"/>
      <c r="DG79" s="267"/>
      <c r="DH79" s="267"/>
      <c r="DI79" s="267"/>
      <c r="DJ79" s="267"/>
      <c r="DK79" s="267"/>
      <c r="DL79" s="267"/>
      <c r="DM79" s="267"/>
      <c r="DN79" s="267"/>
      <c r="DO79" s="267"/>
      <c r="DP79" s="267"/>
      <c r="DQ79" s="267"/>
      <c r="DR79" s="268"/>
      <c r="DS79" s="266"/>
      <c r="DT79" s="267"/>
      <c r="DU79" s="267"/>
      <c r="DV79" s="267"/>
      <c r="DW79" s="267"/>
      <c r="DX79" s="267"/>
      <c r="DY79" s="267"/>
      <c r="DZ79" s="267"/>
      <c r="EA79" s="267"/>
      <c r="EB79" s="267"/>
      <c r="EC79" s="267"/>
      <c r="ED79" s="267"/>
      <c r="EE79" s="268"/>
      <c r="EF79" s="266"/>
      <c r="EG79" s="267"/>
      <c r="EH79" s="267"/>
      <c r="EI79" s="267"/>
      <c r="EJ79" s="267"/>
      <c r="EK79" s="267"/>
      <c r="EL79" s="267"/>
      <c r="EM79" s="267"/>
      <c r="EN79" s="267"/>
      <c r="EO79" s="267"/>
      <c r="EP79" s="267"/>
      <c r="EQ79" s="267"/>
      <c r="ER79" s="268"/>
      <c r="ES79" s="269" t="s">
        <v>50</v>
      </c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1"/>
    </row>
    <row r="80" spans="1:161" ht="11.25" customHeight="1" thickBot="1">
      <c r="A80" s="92" t="s">
        <v>134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4"/>
      <c r="BX80" s="136" t="s">
        <v>130</v>
      </c>
      <c r="BY80" s="137"/>
      <c r="BZ80" s="137"/>
      <c r="CA80" s="137"/>
      <c r="CB80" s="137"/>
      <c r="CC80" s="137"/>
      <c r="CD80" s="137"/>
      <c r="CE80" s="264"/>
      <c r="CF80" s="101" t="s">
        <v>131</v>
      </c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7"/>
      <c r="CS80" s="101" t="s">
        <v>135</v>
      </c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7"/>
      <c r="DF80" s="102">
        <f>150093.54</f>
        <v>150093.54</v>
      </c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4"/>
      <c r="DS80" s="102">
        <f>150093.54</f>
        <v>150093.54</v>
      </c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4"/>
      <c r="EF80" s="102">
        <f>150093.54</f>
        <v>150093.54</v>
      </c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4"/>
      <c r="ES80" s="105" t="s">
        <v>50</v>
      </c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7"/>
    </row>
    <row r="81" spans="1:161" ht="11.25" customHeight="1" thickBot="1">
      <c r="A81" s="92" t="s">
        <v>134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4"/>
      <c r="BX81" s="136" t="s">
        <v>130</v>
      </c>
      <c r="BY81" s="137"/>
      <c r="BZ81" s="137"/>
      <c r="CA81" s="137"/>
      <c r="CB81" s="137"/>
      <c r="CC81" s="137"/>
      <c r="CD81" s="137"/>
      <c r="CE81" s="264"/>
      <c r="CF81" s="101" t="s">
        <v>131</v>
      </c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7"/>
      <c r="CS81" s="101" t="s">
        <v>136</v>
      </c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7"/>
      <c r="DF81" s="102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4"/>
      <c r="DS81" s="102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4"/>
      <c r="EF81" s="102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4"/>
      <c r="ES81" s="105" t="s">
        <v>50</v>
      </c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7"/>
    </row>
    <row r="82" spans="1:161" ht="11.25" customHeight="1" thickBot="1">
      <c r="A82" s="92" t="s">
        <v>134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4"/>
      <c r="BX82" s="136" t="s">
        <v>130</v>
      </c>
      <c r="BY82" s="137"/>
      <c r="BZ82" s="137"/>
      <c r="CA82" s="137"/>
      <c r="CB82" s="137"/>
      <c r="CC82" s="137"/>
      <c r="CD82" s="137"/>
      <c r="CE82" s="264"/>
      <c r="CF82" s="101" t="s">
        <v>131</v>
      </c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7"/>
      <c r="CS82" s="101" t="s">
        <v>137</v>
      </c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7"/>
      <c r="DF82" s="102">
        <f>7415.83</f>
        <v>7415.83</v>
      </c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4"/>
      <c r="DS82" s="102">
        <f>7415.83</f>
        <v>7415.83</v>
      </c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4"/>
      <c r="EF82" s="102">
        <f>7415.83</f>
        <v>7415.83</v>
      </c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4"/>
      <c r="ES82" s="105" t="s">
        <v>50</v>
      </c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7"/>
    </row>
    <row r="83" spans="1:161" ht="11.25" customHeight="1" thickBot="1">
      <c r="A83" s="92" t="s">
        <v>134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4"/>
      <c r="BX83" s="136" t="s">
        <v>130</v>
      </c>
      <c r="BY83" s="137"/>
      <c r="BZ83" s="137"/>
      <c r="CA83" s="137"/>
      <c r="CB83" s="137"/>
      <c r="CC83" s="137"/>
      <c r="CD83" s="137"/>
      <c r="CE83" s="264"/>
      <c r="CF83" s="101" t="s">
        <v>131</v>
      </c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7"/>
      <c r="CS83" s="101" t="s">
        <v>138</v>
      </c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7"/>
      <c r="DF83" s="102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4"/>
      <c r="DS83" s="102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4"/>
      <c r="EF83" s="102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4"/>
      <c r="ES83" s="105" t="s">
        <v>50</v>
      </c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7"/>
    </row>
    <row r="84" spans="1:161" ht="11.25" customHeight="1" thickBot="1">
      <c r="A84" s="234" t="s">
        <v>139</v>
      </c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3"/>
      <c r="BX84" s="136" t="s">
        <v>130</v>
      </c>
      <c r="BY84" s="137"/>
      <c r="BZ84" s="137"/>
      <c r="CA84" s="137"/>
      <c r="CB84" s="137"/>
      <c r="CC84" s="137"/>
      <c r="CD84" s="137"/>
      <c r="CE84" s="264"/>
      <c r="CF84" s="183" t="s">
        <v>131</v>
      </c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5"/>
      <c r="CS84" s="183" t="s">
        <v>140</v>
      </c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5"/>
      <c r="DF84" s="206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8"/>
      <c r="DS84" s="206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8"/>
      <c r="EF84" s="206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8"/>
      <c r="ES84" s="212" t="s">
        <v>50</v>
      </c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213"/>
    </row>
    <row r="85" spans="1:161" ht="11.25" customHeight="1" thickBot="1">
      <c r="A85" s="272" t="s">
        <v>141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273"/>
      <c r="BX85" s="136" t="s">
        <v>130</v>
      </c>
      <c r="BY85" s="137"/>
      <c r="BZ85" s="137"/>
      <c r="CA85" s="137"/>
      <c r="CB85" s="137"/>
      <c r="CC85" s="137"/>
      <c r="CD85" s="137"/>
      <c r="CE85" s="264"/>
      <c r="CF85" s="180" t="s">
        <v>131</v>
      </c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2"/>
      <c r="CS85" s="180" t="s">
        <v>142</v>
      </c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2"/>
      <c r="DF85" s="203">
        <f>33810+3000+8000</f>
        <v>44810</v>
      </c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5"/>
      <c r="DS85" s="203">
        <f>33810+3000</f>
        <v>36810</v>
      </c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5"/>
      <c r="EF85" s="203">
        <f>33810+3000</f>
        <v>36810</v>
      </c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5"/>
      <c r="ES85" s="209" t="s">
        <v>50</v>
      </c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1"/>
    </row>
    <row r="86" spans="1:161" ht="11.25" hidden="1" customHeight="1">
      <c r="A86" s="272" t="s">
        <v>141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273"/>
      <c r="BX86" s="201" t="s">
        <v>143</v>
      </c>
      <c r="BY86" s="181"/>
      <c r="BZ86" s="181"/>
      <c r="CA86" s="181"/>
      <c r="CB86" s="181"/>
      <c r="CC86" s="181"/>
      <c r="CD86" s="181"/>
      <c r="CE86" s="182"/>
      <c r="CF86" s="180" t="s">
        <v>131</v>
      </c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2"/>
      <c r="CS86" s="180" t="s">
        <v>144</v>
      </c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2"/>
      <c r="DF86" s="203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5"/>
      <c r="DS86" s="203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5"/>
      <c r="EF86" s="203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5"/>
      <c r="ES86" s="209" t="s">
        <v>50</v>
      </c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1"/>
    </row>
    <row r="87" spans="1:161" ht="11.25" customHeight="1" thickBot="1">
      <c r="A87" s="272" t="s">
        <v>141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273"/>
      <c r="BX87" s="136" t="s">
        <v>130</v>
      </c>
      <c r="BY87" s="137"/>
      <c r="BZ87" s="137"/>
      <c r="CA87" s="137"/>
      <c r="CB87" s="137"/>
      <c r="CC87" s="137"/>
      <c r="CD87" s="137"/>
      <c r="CE87" s="264"/>
      <c r="CF87" s="180" t="s">
        <v>131</v>
      </c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2"/>
      <c r="CS87" s="180" t="s">
        <v>261</v>
      </c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2"/>
      <c r="DF87" s="203">
        <f>10000</f>
        <v>10000</v>
      </c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5"/>
      <c r="DS87" s="203">
        <f>10000</f>
        <v>10000</v>
      </c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5"/>
      <c r="EF87" s="203">
        <f>10000</f>
        <v>10000</v>
      </c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5"/>
      <c r="ES87" s="209" t="s">
        <v>50</v>
      </c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1"/>
    </row>
    <row r="88" spans="1:161" ht="11.25" customHeight="1" thickBot="1">
      <c r="A88" s="163" t="s">
        <v>145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274"/>
      <c r="BX88" s="136" t="s">
        <v>130</v>
      </c>
      <c r="BY88" s="137"/>
      <c r="BZ88" s="137"/>
      <c r="CA88" s="137"/>
      <c r="CB88" s="137"/>
      <c r="CC88" s="137"/>
      <c r="CD88" s="137"/>
      <c r="CE88" s="264"/>
      <c r="CF88" s="173" t="s">
        <v>131</v>
      </c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72"/>
      <c r="CS88" s="173" t="s">
        <v>146</v>
      </c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72"/>
      <c r="DF88" s="228">
        <f>39200+10000+1500+4000</f>
        <v>54700</v>
      </c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30"/>
      <c r="DS88" s="228">
        <f>39200+10000+1500</f>
        <v>50700</v>
      </c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30"/>
      <c r="EF88" s="228">
        <f>39200+10000+1500</f>
        <v>50700</v>
      </c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30"/>
      <c r="ES88" s="174" t="s">
        <v>50</v>
      </c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7"/>
    </row>
    <row r="89" spans="1:161" ht="11.25" customHeight="1" thickBot="1">
      <c r="A89" s="163" t="s">
        <v>145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274"/>
      <c r="BX89" s="136" t="s">
        <v>130</v>
      </c>
      <c r="BY89" s="137"/>
      <c r="BZ89" s="137"/>
      <c r="CA89" s="137"/>
      <c r="CB89" s="137"/>
      <c r="CC89" s="137"/>
      <c r="CD89" s="137"/>
      <c r="CE89" s="264"/>
      <c r="CF89" s="173" t="s">
        <v>131</v>
      </c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72"/>
      <c r="CS89" s="173" t="s">
        <v>257</v>
      </c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72"/>
      <c r="DF89" s="228">
        <f>10000</f>
        <v>10000</v>
      </c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30"/>
      <c r="DS89" s="228">
        <f>10000</f>
        <v>10000</v>
      </c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30"/>
      <c r="EF89" s="228">
        <f>10000</f>
        <v>10000</v>
      </c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30"/>
      <c r="ES89" s="174" t="s">
        <v>50</v>
      </c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7"/>
    </row>
    <row r="90" spans="1:161" ht="11.25" customHeight="1" thickBot="1">
      <c r="A90" s="163" t="s">
        <v>147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274"/>
      <c r="BX90" s="136" t="s">
        <v>130</v>
      </c>
      <c r="BY90" s="137"/>
      <c r="BZ90" s="137"/>
      <c r="CA90" s="137"/>
      <c r="CB90" s="137"/>
      <c r="CC90" s="137"/>
      <c r="CD90" s="137"/>
      <c r="CE90" s="264"/>
      <c r="CF90" s="173" t="s">
        <v>131</v>
      </c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72"/>
      <c r="CS90" s="173" t="s">
        <v>148</v>
      </c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72"/>
      <c r="DF90" s="228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30"/>
      <c r="DS90" s="228"/>
      <c r="DT90" s="229"/>
      <c r="DU90" s="229"/>
      <c r="DV90" s="229"/>
      <c r="DW90" s="229"/>
      <c r="DX90" s="229"/>
      <c r="DY90" s="229"/>
      <c r="DZ90" s="229"/>
      <c r="EA90" s="229"/>
      <c r="EB90" s="229"/>
      <c r="EC90" s="229"/>
      <c r="ED90" s="229"/>
      <c r="EE90" s="230"/>
      <c r="EF90" s="228"/>
      <c r="EG90" s="229"/>
      <c r="EH90" s="229"/>
      <c r="EI90" s="229"/>
      <c r="EJ90" s="229"/>
      <c r="EK90" s="229"/>
      <c r="EL90" s="229"/>
      <c r="EM90" s="229"/>
      <c r="EN90" s="229"/>
      <c r="EO90" s="229"/>
      <c r="EP90" s="229"/>
      <c r="EQ90" s="229"/>
      <c r="ER90" s="230"/>
      <c r="ES90" s="174" t="s">
        <v>50</v>
      </c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7"/>
    </row>
    <row r="91" spans="1:161" ht="12" customHeight="1" thickBot="1">
      <c r="A91" s="92" t="s">
        <v>149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136" t="s">
        <v>130</v>
      </c>
      <c r="BY91" s="137"/>
      <c r="BZ91" s="137"/>
      <c r="CA91" s="137"/>
      <c r="CB91" s="137"/>
      <c r="CC91" s="137"/>
      <c r="CD91" s="137"/>
      <c r="CE91" s="264"/>
      <c r="CF91" s="173" t="s">
        <v>131</v>
      </c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72"/>
      <c r="CS91" s="173" t="s">
        <v>150</v>
      </c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72"/>
      <c r="DF91" s="228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30"/>
      <c r="DS91" s="228"/>
      <c r="DT91" s="229"/>
      <c r="DU91" s="229"/>
      <c r="DV91" s="229"/>
      <c r="DW91" s="229"/>
      <c r="DX91" s="229"/>
      <c r="DY91" s="229"/>
      <c r="DZ91" s="229"/>
      <c r="EA91" s="229"/>
      <c r="EB91" s="229"/>
      <c r="EC91" s="229"/>
      <c r="ED91" s="229"/>
      <c r="EE91" s="230"/>
      <c r="EF91" s="228"/>
      <c r="EG91" s="229"/>
      <c r="EH91" s="229"/>
      <c r="EI91" s="229"/>
      <c r="EJ91" s="229"/>
      <c r="EK91" s="229"/>
      <c r="EL91" s="229"/>
      <c r="EM91" s="229"/>
      <c r="EN91" s="229"/>
      <c r="EO91" s="229"/>
      <c r="EP91" s="229"/>
      <c r="EQ91" s="229"/>
      <c r="ER91" s="230"/>
      <c r="ES91" s="174" t="s">
        <v>50</v>
      </c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7"/>
    </row>
    <row r="92" spans="1:161" ht="12" customHeight="1" thickBot="1">
      <c r="A92" s="253" t="s">
        <v>151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255"/>
      <c r="BX92" s="136" t="s">
        <v>130</v>
      </c>
      <c r="BY92" s="137"/>
      <c r="BZ92" s="137"/>
      <c r="CA92" s="137"/>
      <c r="CB92" s="137"/>
      <c r="CC92" s="137"/>
      <c r="CD92" s="137"/>
      <c r="CE92" s="264"/>
      <c r="CF92" s="173" t="s">
        <v>131</v>
      </c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72"/>
      <c r="CS92" s="173" t="s">
        <v>152</v>
      </c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72"/>
      <c r="DF92" s="228">
        <f>5000+30000</f>
        <v>35000</v>
      </c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30"/>
      <c r="DS92" s="228">
        <f>5000+30000</f>
        <v>35000</v>
      </c>
      <c r="DT92" s="229"/>
      <c r="DU92" s="229"/>
      <c r="DV92" s="229"/>
      <c r="DW92" s="229"/>
      <c r="DX92" s="229"/>
      <c r="DY92" s="229"/>
      <c r="DZ92" s="229"/>
      <c r="EA92" s="229"/>
      <c r="EB92" s="229"/>
      <c r="EC92" s="229"/>
      <c r="ED92" s="229"/>
      <c r="EE92" s="230"/>
      <c r="EF92" s="228">
        <f>5000+30000</f>
        <v>35000</v>
      </c>
      <c r="EG92" s="229"/>
      <c r="EH92" s="229"/>
      <c r="EI92" s="229"/>
      <c r="EJ92" s="229"/>
      <c r="EK92" s="229"/>
      <c r="EL92" s="229"/>
      <c r="EM92" s="229"/>
      <c r="EN92" s="229"/>
      <c r="EO92" s="229"/>
      <c r="EP92" s="229"/>
      <c r="EQ92" s="229"/>
      <c r="ER92" s="230"/>
      <c r="ES92" s="174" t="s">
        <v>50</v>
      </c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7"/>
    </row>
    <row r="93" spans="1:161" ht="12" customHeight="1" thickBot="1">
      <c r="A93" s="253" t="s">
        <v>151</v>
      </c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5"/>
      <c r="BX93" s="136" t="s">
        <v>130</v>
      </c>
      <c r="BY93" s="137"/>
      <c r="BZ93" s="137"/>
      <c r="CA93" s="137"/>
      <c r="CB93" s="137"/>
      <c r="CC93" s="137"/>
      <c r="CD93" s="137"/>
      <c r="CE93" s="264"/>
      <c r="CF93" s="173" t="s">
        <v>131</v>
      </c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72"/>
      <c r="CS93" s="173" t="s">
        <v>262</v>
      </c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72"/>
      <c r="DF93" s="228">
        <f>20000</f>
        <v>20000</v>
      </c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30"/>
      <c r="DS93" s="228">
        <f>20000</f>
        <v>20000</v>
      </c>
      <c r="DT93" s="229"/>
      <c r="DU93" s="229"/>
      <c r="DV93" s="229"/>
      <c r="DW93" s="229"/>
      <c r="DX93" s="229"/>
      <c r="DY93" s="229"/>
      <c r="DZ93" s="229"/>
      <c r="EA93" s="229"/>
      <c r="EB93" s="229"/>
      <c r="EC93" s="229"/>
      <c r="ED93" s="229"/>
      <c r="EE93" s="230"/>
      <c r="EF93" s="228">
        <f>20000</f>
        <v>20000</v>
      </c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30"/>
      <c r="ES93" s="174" t="s">
        <v>50</v>
      </c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7"/>
    </row>
    <row r="94" spans="1:161" ht="12.75" customHeight="1" thickBot="1">
      <c r="A94" s="163" t="s">
        <v>153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36" t="s">
        <v>130</v>
      </c>
      <c r="BY94" s="137"/>
      <c r="BZ94" s="137"/>
      <c r="CA94" s="137"/>
      <c r="CB94" s="137"/>
      <c r="CC94" s="137"/>
      <c r="CD94" s="137"/>
      <c r="CE94" s="264"/>
      <c r="CF94" s="173" t="s">
        <v>131</v>
      </c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72"/>
      <c r="CS94" s="173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72"/>
      <c r="DF94" s="275">
        <f>DF96+DF97+DF98+DF100+DF102+DF103+DF104+DF105+DF106+DF107+DF108+DF101+DF99</f>
        <v>996932</v>
      </c>
      <c r="DG94" s="276"/>
      <c r="DH94" s="276"/>
      <c r="DI94" s="276"/>
      <c r="DJ94" s="276"/>
      <c r="DK94" s="276"/>
      <c r="DL94" s="276"/>
      <c r="DM94" s="276"/>
      <c r="DN94" s="276"/>
      <c r="DO94" s="276"/>
      <c r="DP94" s="276"/>
      <c r="DQ94" s="276"/>
      <c r="DR94" s="277"/>
      <c r="DS94" s="275">
        <f>DS96+DS97+DS98+DS100+DS102+DS103+DS104+DS105+DS106+DS107+DS108+DS101+DS99</f>
        <v>996932</v>
      </c>
      <c r="DT94" s="276"/>
      <c r="DU94" s="276"/>
      <c r="DV94" s="276"/>
      <c r="DW94" s="276"/>
      <c r="DX94" s="276"/>
      <c r="DY94" s="276"/>
      <c r="DZ94" s="276"/>
      <c r="EA94" s="276"/>
      <c r="EB94" s="276"/>
      <c r="EC94" s="276"/>
      <c r="ED94" s="276"/>
      <c r="EE94" s="277"/>
      <c r="EF94" s="275">
        <f>EF96+EF97+EF98+EF100+EF102+EF103+EF104+EF105+EF106+EF107+EF108+EF101+EF99</f>
        <v>996932</v>
      </c>
      <c r="EG94" s="276"/>
      <c r="EH94" s="276"/>
      <c r="EI94" s="276"/>
      <c r="EJ94" s="276"/>
      <c r="EK94" s="276"/>
      <c r="EL94" s="276"/>
      <c r="EM94" s="276"/>
      <c r="EN94" s="276"/>
      <c r="EO94" s="276"/>
      <c r="EP94" s="276"/>
      <c r="EQ94" s="276"/>
      <c r="ER94" s="277"/>
      <c r="ES94" s="174" t="s">
        <v>50</v>
      </c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7"/>
    </row>
    <row r="95" spans="1:161" ht="12" customHeight="1">
      <c r="A95" s="278" t="s">
        <v>154</v>
      </c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79"/>
      <c r="BR95" s="279"/>
      <c r="BS95" s="279"/>
      <c r="BT95" s="279"/>
      <c r="BU95" s="279"/>
      <c r="BV95" s="279"/>
      <c r="BW95" s="280"/>
      <c r="BX95" s="115"/>
      <c r="BY95" s="116"/>
      <c r="BZ95" s="116"/>
      <c r="CA95" s="116"/>
      <c r="CB95" s="116"/>
      <c r="CC95" s="116"/>
      <c r="CD95" s="116"/>
      <c r="CE95" s="172"/>
      <c r="CF95" s="173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72"/>
      <c r="CS95" s="173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72"/>
      <c r="DF95" s="228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30"/>
      <c r="DS95" s="228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30"/>
      <c r="EF95" s="228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30"/>
      <c r="ES95" s="174" t="s">
        <v>50</v>
      </c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7"/>
    </row>
    <row r="96" spans="1:161" ht="12.75" customHeight="1" thickBot="1">
      <c r="A96" s="246" t="s">
        <v>155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136" t="s">
        <v>130</v>
      </c>
      <c r="BY96" s="137"/>
      <c r="BZ96" s="137"/>
      <c r="CA96" s="137"/>
      <c r="CB96" s="137"/>
      <c r="CC96" s="137"/>
      <c r="CD96" s="137"/>
      <c r="CE96" s="264"/>
      <c r="CF96" s="173" t="s">
        <v>131</v>
      </c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72"/>
      <c r="CS96" s="173" t="s">
        <v>156</v>
      </c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72"/>
      <c r="DF96" s="228">
        <f>2000</f>
        <v>2000</v>
      </c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30"/>
      <c r="DS96" s="228">
        <f>2000</f>
        <v>2000</v>
      </c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30"/>
      <c r="EF96" s="228">
        <f>2000</f>
        <v>2000</v>
      </c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30"/>
      <c r="ES96" s="174" t="s">
        <v>50</v>
      </c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7"/>
    </row>
    <row r="97" spans="1:161" ht="12.75" hidden="1" customHeight="1">
      <c r="A97" s="246" t="s">
        <v>157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136" t="s">
        <v>130</v>
      </c>
      <c r="BY97" s="137"/>
      <c r="BZ97" s="137"/>
      <c r="CA97" s="137"/>
      <c r="CB97" s="137"/>
      <c r="CC97" s="137"/>
      <c r="CD97" s="137"/>
      <c r="CE97" s="264"/>
      <c r="CF97" s="173" t="s">
        <v>131</v>
      </c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72"/>
      <c r="CS97" s="173" t="s">
        <v>158</v>
      </c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72"/>
      <c r="DF97" s="228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30"/>
      <c r="DS97" s="228"/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30"/>
      <c r="EF97" s="228"/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30"/>
      <c r="ES97" s="174" t="s">
        <v>50</v>
      </c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7"/>
    </row>
    <row r="98" spans="1:161" ht="12.75" customHeight="1" thickBot="1">
      <c r="A98" s="246" t="s">
        <v>157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136" t="s">
        <v>130</v>
      </c>
      <c r="BY98" s="137"/>
      <c r="BZ98" s="137"/>
      <c r="CA98" s="137"/>
      <c r="CB98" s="137"/>
      <c r="CC98" s="137"/>
      <c r="CD98" s="137"/>
      <c r="CE98" s="264"/>
      <c r="CF98" s="173" t="s">
        <v>131</v>
      </c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72"/>
      <c r="CS98" s="173" t="s">
        <v>263</v>
      </c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72"/>
      <c r="DF98" s="228">
        <f>37600+850000</f>
        <v>887600</v>
      </c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30"/>
      <c r="DS98" s="228">
        <f>37600+850000</f>
        <v>887600</v>
      </c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30"/>
      <c r="EF98" s="228">
        <f>37600+850000</f>
        <v>887600</v>
      </c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30"/>
      <c r="ES98" s="174" t="s">
        <v>50</v>
      </c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7"/>
    </row>
    <row r="99" spans="1:161" ht="12.75" hidden="1" customHeight="1" thickBot="1">
      <c r="A99" s="246" t="s">
        <v>157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136" t="s">
        <v>130</v>
      </c>
      <c r="BY99" s="137"/>
      <c r="BZ99" s="137"/>
      <c r="CA99" s="137"/>
      <c r="CB99" s="137"/>
      <c r="CC99" s="137"/>
      <c r="CD99" s="137"/>
      <c r="CE99" s="264"/>
      <c r="CF99" s="173" t="s">
        <v>131</v>
      </c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72"/>
      <c r="CS99" s="173" t="s">
        <v>159</v>
      </c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72"/>
      <c r="DF99" s="228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30"/>
      <c r="DS99" s="228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30"/>
      <c r="EF99" s="228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30"/>
      <c r="ES99" s="174" t="s">
        <v>50</v>
      </c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7"/>
    </row>
    <row r="100" spans="1:161" ht="12.75" customHeight="1" thickBot="1">
      <c r="A100" s="163" t="s">
        <v>160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36" t="s">
        <v>130</v>
      </c>
      <c r="BY100" s="137"/>
      <c r="BZ100" s="137"/>
      <c r="CA100" s="137"/>
      <c r="CB100" s="137"/>
      <c r="CC100" s="137"/>
      <c r="CD100" s="137"/>
      <c r="CE100" s="264"/>
      <c r="CF100" s="173" t="s">
        <v>131</v>
      </c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72"/>
      <c r="CS100" s="173" t="s">
        <v>161</v>
      </c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72"/>
      <c r="DF100" s="228">
        <f>1000+1000</f>
        <v>2000</v>
      </c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30"/>
      <c r="DS100" s="228">
        <f>1000</f>
        <v>1000</v>
      </c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30"/>
      <c r="EF100" s="228">
        <f>1000</f>
        <v>1000</v>
      </c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30"/>
      <c r="ES100" s="174" t="s">
        <v>50</v>
      </c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7"/>
    </row>
    <row r="101" spans="1:161" ht="12.75" hidden="1" customHeight="1" thickBot="1">
      <c r="A101" s="163" t="s">
        <v>160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36" t="s">
        <v>130</v>
      </c>
      <c r="BY101" s="137"/>
      <c r="BZ101" s="137"/>
      <c r="CA101" s="137"/>
      <c r="CB101" s="137"/>
      <c r="CC101" s="137"/>
      <c r="CD101" s="137"/>
      <c r="CE101" s="264"/>
      <c r="CF101" s="173" t="s">
        <v>131</v>
      </c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72"/>
      <c r="CS101" s="173" t="s">
        <v>265</v>
      </c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72"/>
      <c r="DF101" s="228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30"/>
      <c r="DS101" s="228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30"/>
      <c r="EF101" s="228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30"/>
      <c r="ES101" s="174" t="s">
        <v>50</v>
      </c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7"/>
    </row>
    <row r="102" spans="1:161" ht="12" customHeight="1" thickBot="1">
      <c r="A102" s="246" t="s">
        <v>162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136" t="s">
        <v>130</v>
      </c>
      <c r="BY102" s="137"/>
      <c r="BZ102" s="137"/>
      <c r="CA102" s="137"/>
      <c r="CB102" s="137"/>
      <c r="CC102" s="137"/>
      <c r="CD102" s="137"/>
      <c r="CE102" s="264"/>
      <c r="CF102" s="173" t="s">
        <v>131</v>
      </c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72"/>
      <c r="CS102" s="173" t="s">
        <v>163</v>
      </c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72"/>
      <c r="DF102" s="228">
        <f>30000</f>
        <v>30000</v>
      </c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30"/>
      <c r="DS102" s="228">
        <f>3000+30000</f>
        <v>33000</v>
      </c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229"/>
      <c r="ED102" s="229"/>
      <c r="EE102" s="230"/>
      <c r="EF102" s="228">
        <f>3000+30000</f>
        <v>33000</v>
      </c>
      <c r="EG102" s="229"/>
      <c r="EH102" s="229"/>
      <c r="EI102" s="229"/>
      <c r="EJ102" s="229"/>
      <c r="EK102" s="229"/>
      <c r="EL102" s="229"/>
      <c r="EM102" s="229"/>
      <c r="EN102" s="229"/>
      <c r="EO102" s="229"/>
      <c r="EP102" s="229"/>
      <c r="EQ102" s="229"/>
      <c r="ER102" s="230"/>
      <c r="ES102" s="174" t="s">
        <v>50</v>
      </c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7"/>
    </row>
    <row r="103" spans="1:161" ht="11.25" customHeight="1" thickBot="1">
      <c r="A103" s="246" t="s">
        <v>164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W103" s="247"/>
      <c r="BX103" s="136" t="s">
        <v>130</v>
      </c>
      <c r="BY103" s="137"/>
      <c r="BZ103" s="137"/>
      <c r="CA103" s="137"/>
      <c r="CB103" s="137"/>
      <c r="CC103" s="137"/>
      <c r="CD103" s="137"/>
      <c r="CE103" s="264"/>
      <c r="CF103" s="180" t="s">
        <v>131</v>
      </c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2"/>
      <c r="CS103" s="180" t="s">
        <v>165</v>
      </c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2"/>
      <c r="DF103" s="203">
        <f>5000</f>
        <v>5000</v>
      </c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5"/>
      <c r="DS103" s="203">
        <f>5000</f>
        <v>5000</v>
      </c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5"/>
      <c r="EF103" s="203">
        <f>5000</f>
        <v>5000</v>
      </c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5"/>
      <c r="ES103" s="209" t="s">
        <v>50</v>
      </c>
      <c r="ET103" s="210"/>
      <c r="EU103" s="210"/>
      <c r="EV103" s="210"/>
      <c r="EW103" s="210"/>
      <c r="EX103" s="210"/>
      <c r="EY103" s="210"/>
      <c r="EZ103" s="210"/>
      <c r="FA103" s="210"/>
      <c r="FB103" s="210"/>
      <c r="FC103" s="210"/>
      <c r="FD103" s="210"/>
      <c r="FE103" s="211"/>
    </row>
    <row r="104" spans="1:161" ht="11.25" customHeight="1" thickBot="1">
      <c r="A104" s="281" t="s">
        <v>166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  <c r="BV104" s="281"/>
      <c r="BW104" s="253"/>
      <c r="BX104" s="136" t="s">
        <v>130</v>
      </c>
      <c r="BY104" s="137"/>
      <c r="BZ104" s="137"/>
      <c r="CA104" s="137"/>
      <c r="CB104" s="137"/>
      <c r="CC104" s="137"/>
      <c r="CD104" s="137"/>
      <c r="CE104" s="264"/>
      <c r="CF104" s="282" t="s">
        <v>131</v>
      </c>
      <c r="CG104" s="282"/>
      <c r="CH104" s="282"/>
      <c r="CI104" s="282"/>
      <c r="CJ104" s="282"/>
      <c r="CK104" s="282"/>
      <c r="CL104" s="282"/>
      <c r="CM104" s="282"/>
      <c r="CN104" s="282"/>
      <c r="CO104" s="282"/>
      <c r="CP104" s="282"/>
      <c r="CQ104" s="282"/>
      <c r="CR104" s="282"/>
      <c r="CS104" s="282" t="s">
        <v>167</v>
      </c>
      <c r="CT104" s="282"/>
      <c r="CU104" s="282"/>
      <c r="CV104" s="282"/>
      <c r="CW104" s="282"/>
      <c r="CX104" s="282"/>
      <c r="CY104" s="282"/>
      <c r="CZ104" s="282"/>
      <c r="DA104" s="282"/>
      <c r="DB104" s="282"/>
      <c r="DC104" s="282"/>
      <c r="DD104" s="282"/>
      <c r="DE104" s="282"/>
      <c r="DF104" s="283">
        <f>4000+60000-1000</f>
        <v>63000</v>
      </c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>
        <f>1000+60000</f>
        <v>61000</v>
      </c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>
        <f>1000+60000</f>
        <v>61000</v>
      </c>
      <c r="EG104" s="283"/>
      <c r="EH104" s="283"/>
      <c r="EI104" s="283"/>
      <c r="EJ104" s="283"/>
      <c r="EK104" s="283"/>
      <c r="EL104" s="283"/>
      <c r="EM104" s="283"/>
      <c r="EN104" s="283"/>
      <c r="EO104" s="283"/>
      <c r="EP104" s="283"/>
      <c r="EQ104" s="283"/>
      <c r="ER104" s="283"/>
      <c r="ES104" s="284" t="s">
        <v>50</v>
      </c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</row>
    <row r="105" spans="1:161" ht="11.25" customHeight="1" thickBot="1">
      <c r="A105" s="281" t="s">
        <v>166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53"/>
      <c r="BX105" s="136" t="s">
        <v>130</v>
      </c>
      <c r="BY105" s="137"/>
      <c r="BZ105" s="137"/>
      <c r="CA105" s="137"/>
      <c r="CB105" s="137"/>
      <c r="CC105" s="137"/>
      <c r="CD105" s="137"/>
      <c r="CE105" s="264"/>
      <c r="CF105" s="282" t="s">
        <v>131</v>
      </c>
      <c r="CG105" s="282"/>
      <c r="CH105" s="282"/>
      <c r="CI105" s="282"/>
      <c r="CJ105" s="282"/>
      <c r="CK105" s="282"/>
      <c r="CL105" s="282"/>
      <c r="CM105" s="282"/>
      <c r="CN105" s="282"/>
      <c r="CO105" s="282"/>
      <c r="CP105" s="282"/>
      <c r="CQ105" s="282"/>
      <c r="CR105" s="282"/>
      <c r="CS105" s="282" t="s">
        <v>264</v>
      </c>
      <c r="CT105" s="282"/>
      <c r="CU105" s="282"/>
      <c r="CV105" s="282"/>
      <c r="CW105" s="282"/>
      <c r="CX105" s="282"/>
      <c r="CY105" s="282"/>
      <c r="CZ105" s="282"/>
      <c r="DA105" s="282"/>
      <c r="DB105" s="282"/>
      <c r="DC105" s="282"/>
      <c r="DD105" s="282"/>
      <c r="DE105" s="282"/>
      <c r="DF105" s="283">
        <f>6332</f>
        <v>6332</v>
      </c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>
        <f>6332</f>
        <v>6332</v>
      </c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>
        <f>6332</f>
        <v>6332</v>
      </c>
      <c r="EG105" s="283"/>
      <c r="EH105" s="283"/>
      <c r="EI105" s="283"/>
      <c r="EJ105" s="283"/>
      <c r="EK105" s="283"/>
      <c r="EL105" s="283"/>
      <c r="EM105" s="283"/>
      <c r="EN105" s="283"/>
      <c r="EO105" s="283"/>
      <c r="EP105" s="283"/>
      <c r="EQ105" s="283"/>
      <c r="ER105" s="283"/>
      <c r="ES105" s="284" t="s">
        <v>50</v>
      </c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</row>
    <row r="106" spans="1:161" ht="11.25" hidden="1" customHeight="1">
      <c r="A106" s="281" t="s">
        <v>168</v>
      </c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53"/>
      <c r="BX106" s="136" t="s">
        <v>130</v>
      </c>
      <c r="BY106" s="137"/>
      <c r="BZ106" s="137"/>
      <c r="CA106" s="137"/>
      <c r="CB106" s="137"/>
      <c r="CC106" s="137"/>
      <c r="CD106" s="137"/>
      <c r="CE106" s="264"/>
      <c r="CF106" s="282" t="s">
        <v>131</v>
      </c>
      <c r="CG106" s="282"/>
      <c r="CH106" s="282"/>
      <c r="CI106" s="282"/>
      <c r="CJ106" s="282"/>
      <c r="CK106" s="282"/>
      <c r="CL106" s="282"/>
      <c r="CM106" s="282"/>
      <c r="CN106" s="282"/>
      <c r="CO106" s="282"/>
      <c r="CP106" s="282"/>
      <c r="CQ106" s="282"/>
      <c r="CR106" s="282"/>
      <c r="CS106" s="282"/>
      <c r="CT106" s="282"/>
      <c r="CU106" s="282"/>
      <c r="CV106" s="282"/>
      <c r="CW106" s="282"/>
      <c r="CX106" s="282"/>
      <c r="CY106" s="282"/>
      <c r="CZ106" s="282"/>
      <c r="DA106" s="282"/>
      <c r="DB106" s="282"/>
      <c r="DC106" s="282"/>
      <c r="DD106" s="282"/>
      <c r="DE106" s="282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  <c r="EO106" s="283"/>
      <c r="EP106" s="283"/>
      <c r="EQ106" s="283"/>
      <c r="ER106" s="283"/>
      <c r="ES106" s="284" t="s">
        <v>50</v>
      </c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</row>
    <row r="107" spans="1:161" ht="11.25" customHeight="1" thickBot="1">
      <c r="A107" s="281" t="s">
        <v>169</v>
      </c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53"/>
      <c r="BX107" s="136" t="s">
        <v>130</v>
      </c>
      <c r="BY107" s="137"/>
      <c r="BZ107" s="137"/>
      <c r="CA107" s="137"/>
      <c r="CB107" s="137"/>
      <c r="CC107" s="137"/>
      <c r="CD107" s="137"/>
      <c r="CE107" s="264"/>
      <c r="CF107" s="282" t="s">
        <v>131</v>
      </c>
      <c r="CG107" s="282"/>
      <c r="CH107" s="282"/>
      <c r="CI107" s="282"/>
      <c r="CJ107" s="282"/>
      <c r="CK107" s="282"/>
      <c r="CL107" s="282"/>
      <c r="CM107" s="282"/>
      <c r="CN107" s="282"/>
      <c r="CO107" s="282"/>
      <c r="CP107" s="282"/>
      <c r="CQ107" s="282"/>
      <c r="CR107" s="282"/>
      <c r="CS107" s="282" t="s">
        <v>170</v>
      </c>
      <c r="CT107" s="282"/>
      <c r="CU107" s="282"/>
      <c r="CV107" s="282"/>
      <c r="CW107" s="282"/>
      <c r="CX107" s="282"/>
      <c r="CY107" s="282"/>
      <c r="CZ107" s="282"/>
      <c r="DA107" s="282"/>
      <c r="DB107" s="282"/>
      <c r="DC107" s="282"/>
      <c r="DD107" s="282"/>
      <c r="DE107" s="282"/>
      <c r="DF107" s="283">
        <f>1000</f>
        <v>1000</v>
      </c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>
        <f>1000</f>
        <v>1000</v>
      </c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>
        <f>1000</f>
        <v>1000</v>
      </c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4" t="s">
        <v>50</v>
      </c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</row>
    <row r="108" spans="1:161" ht="11.25" hidden="1" customHeight="1" thickBot="1">
      <c r="A108" s="281" t="s">
        <v>169</v>
      </c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53"/>
      <c r="BX108" s="136" t="s">
        <v>130</v>
      </c>
      <c r="BY108" s="137"/>
      <c r="BZ108" s="137"/>
      <c r="CA108" s="137"/>
      <c r="CB108" s="137"/>
      <c r="CC108" s="137"/>
      <c r="CD108" s="137"/>
      <c r="CE108" s="264"/>
      <c r="CF108" s="282" t="s">
        <v>131</v>
      </c>
      <c r="CG108" s="282"/>
      <c r="CH108" s="282"/>
      <c r="CI108" s="282"/>
      <c r="CJ108" s="282"/>
      <c r="CK108" s="282"/>
      <c r="CL108" s="282"/>
      <c r="CM108" s="282"/>
      <c r="CN108" s="282"/>
      <c r="CO108" s="282"/>
      <c r="CP108" s="282"/>
      <c r="CQ108" s="282"/>
      <c r="CR108" s="282"/>
      <c r="CS108" s="282" t="s">
        <v>266</v>
      </c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  <c r="EO108" s="283"/>
      <c r="EP108" s="283"/>
      <c r="EQ108" s="283"/>
      <c r="ER108" s="283"/>
      <c r="ES108" s="284" t="s">
        <v>50</v>
      </c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</row>
    <row r="109" spans="1:161" ht="11.25" customHeight="1" thickBot="1">
      <c r="A109" s="92" t="s">
        <v>171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4"/>
      <c r="BX109" s="95" t="s">
        <v>172</v>
      </c>
      <c r="BY109" s="96"/>
      <c r="BZ109" s="96"/>
      <c r="CA109" s="96"/>
      <c r="CB109" s="96"/>
      <c r="CC109" s="96"/>
      <c r="CD109" s="96"/>
      <c r="CE109" s="97"/>
      <c r="CF109" s="98" t="s">
        <v>173</v>
      </c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100"/>
      <c r="CS109" s="101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7"/>
      <c r="DF109" s="285">
        <f>DF110+DF111+DF112</f>
        <v>597640</v>
      </c>
      <c r="DG109" s="286"/>
      <c r="DH109" s="286"/>
      <c r="DI109" s="286"/>
      <c r="DJ109" s="286"/>
      <c r="DK109" s="286"/>
      <c r="DL109" s="286"/>
      <c r="DM109" s="286"/>
      <c r="DN109" s="286"/>
      <c r="DO109" s="286"/>
      <c r="DP109" s="286"/>
      <c r="DQ109" s="286"/>
      <c r="DR109" s="287"/>
      <c r="DS109" s="285">
        <f>DS110+DS111+DS112</f>
        <v>597640</v>
      </c>
      <c r="DT109" s="286"/>
      <c r="DU109" s="286"/>
      <c r="DV109" s="286"/>
      <c r="DW109" s="286"/>
      <c r="DX109" s="286"/>
      <c r="DY109" s="286"/>
      <c r="DZ109" s="286"/>
      <c r="EA109" s="286"/>
      <c r="EB109" s="286"/>
      <c r="EC109" s="286"/>
      <c r="ED109" s="286"/>
      <c r="EE109" s="287"/>
      <c r="EF109" s="285">
        <f>EF110+EF111+EF112</f>
        <v>597640</v>
      </c>
      <c r="EG109" s="286"/>
      <c r="EH109" s="286"/>
      <c r="EI109" s="286"/>
      <c r="EJ109" s="286"/>
      <c r="EK109" s="286"/>
      <c r="EL109" s="286"/>
      <c r="EM109" s="286"/>
      <c r="EN109" s="286"/>
      <c r="EO109" s="286"/>
      <c r="EP109" s="286"/>
      <c r="EQ109" s="286"/>
      <c r="ER109" s="287"/>
      <c r="ES109" s="105" t="s">
        <v>50</v>
      </c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7"/>
    </row>
    <row r="110" spans="1:161" ht="11.25" customHeight="1" thickBot="1">
      <c r="A110" s="92" t="s">
        <v>174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4"/>
      <c r="BX110" s="95" t="s">
        <v>172</v>
      </c>
      <c r="BY110" s="96"/>
      <c r="BZ110" s="96"/>
      <c r="CA110" s="96"/>
      <c r="CB110" s="96"/>
      <c r="CC110" s="96"/>
      <c r="CD110" s="96"/>
      <c r="CE110" s="97"/>
      <c r="CF110" s="98" t="s">
        <v>173</v>
      </c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100"/>
      <c r="CS110" s="101" t="s">
        <v>175</v>
      </c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7"/>
      <c r="DF110" s="102">
        <f>352950</f>
        <v>352950</v>
      </c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4"/>
      <c r="DS110" s="102">
        <f>352950</f>
        <v>352950</v>
      </c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4"/>
      <c r="EF110" s="102">
        <f>352950</f>
        <v>352950</v>
      </c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4"/>
      <c r="ES110" s="105" t="s">
        <v>50</v>
      </c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7"/>
    </row>
    <row r="111" spans="1:161" ht="11.25" customHeight="1" thickBot="1">
      <c r="A111" s="92" t="s">
        <v>174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4"/>
      <c r="BX111" s="95" t="s">
        <v>172</v>
      </c>
      <c r="BY111" s="96"/>
      <c r="BZ111" s="96"/>
      <c r="CA111" s="96"/>
      <c r="CB111" s="96"/>
      <c r="CC111" s="96"/>
      <c r="CD111" s="96"/>
      <c r="CE111" s="97"/>
      <c r="CF111" s="98" t="s">
        <v>173</v>
      </c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100"/>
      <c r="CS111" s="101" t="s">
        <v>176</v>
      </c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7"/>
      <c r="DF111" s="102">
        <f>244690</f>
        <v>244690</v>
      </c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4"/>
      <c r="DS111" s="102">
        <f>244690</f>
        <v>244690</v>
      </c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4"/>
      <c r="EF111" s="102">
        <f>244690</f>
        <v>244690</v>
      </c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4"/>
      <c r="ES111" s="105" t="s">
        <v>50</v>
      </c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7"/>
    </row>
    <row r="112" spans="1:161" ht="11.25" customHeight="1">
      <c r="A112" s="92" t="s">
        <v>174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4"/>
      <c r="BX112" s="95" t="s">
        <v>172</v>
      </c>
      <c r="BY112" s="96"/>
      <c r="BZ112" s="96"/>
      <c r="CA112" s="96"/>
      <c r="CB112" s="96"/>
      <c r="CC112" s="96"/>
      <c r="CD112" s="96"/>
      <c r="CE112" s="97"/>
      <c r="CF112" s="98" t="s">
        <v>173</v>
      </c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100"/>
      <c r="CS112" s="101" t="s">
        <v>135</v>
      </c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7"/>
      <c r="DF112" s="102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4"/>
      <c r="DS112" s="102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4"/>
      <c r="EF112" s="102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4"/>
      <c r="ES112" s="105" t="s">
        <v>50</v>
      </c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7"/>
    </row>
    <row r="113" ht="14.25" customHeight="1"/>
  </sheetData>
  <mergeCells count="726">
    <mergeCell ref="EF112:ER112"/>
    <mergeCell ref="ES112:FE112"/>
    <mergeCell ref="A112:BW112"/>
    <mergeCell ref="BX112:CE112"/>
    <mergeCell ref="CF112:CR112"/>
    <mergeCell ref="CS112:DE112"/>
    <mergeCell ref="DF112:DR112"/>
    <mergeCell ref="DS112:EE112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  <mergeCell ref="DS110:EE110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EF106:ER106"/>
    <mergeCell ref="ES106:FE106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A106:BW106"/>
    <mergeCell ref="BX106:CE106"/>
    <mergeCell ref="CF106:CR106"/>
    <mergeCell ref="CS106:DE106"/>
    <mergeCell ref="DF106:DR106"/>
    <mergeCell ref="DS106:EE106"/>
    <mergeCell ref="EF104:ER104"/>
    <mergeCell ref="ES104:FE104"/>
    <mergeCell ref="A105:BW105"/>
    <mergeCell ref="BX105:CE105"/>
    <mergeCell ref="CF105:CR105"/>
    <mergeCell ref="CS105:DE105"/>
    <mergeCell ref="DF105:DR105"/>
    <mergeCell ref="DS105:EE105"/>
    <mergeCell ref="EF105:ER105"/>
    <mergeCell ref="ES105:FE105"/>
    <mergeCell ref="A104:BW104"/>
    <mergeCell ref="BX104:CE104"/>
    <mergeCell ref="CF104:CR104"/>
    <mergeCell ref="CS104:DE104"/>
    <mergeCell ref="DF104:DR104"/>
    <mergeCell ref="DS104:EE104"/>
    <mergeCell ref="EF102:ER102"/>
    <mergeCell ref="ES102:FE102"/>
    <mergeCell ref="A103:BW103"/>
    <mergeCell ref="BX103:CE103"/>
    <mergeCell ref="CF103:CR103"/>
    <mergeCell ref="CS103:DE103"/>
    <mergeCell ref="DF103:DR103"/>
    <mergeCell ref="DS103:EE103"/>
    <mergeCell ref="EF103:ER103"/>
    <mergeCell ref="ES103:FE103"/>
    <mergeCell ref="A102:BW102"/>
    <mergeCell ref="BX102:CE102"/>
    <mergeCell ref="CF102:CR102"/>
    <mergeCell ref="CS102:DE102"/>
    <mergeCell ref="DF102:DR102"/>
    <mergeCell ref="DS102:EE102"/>
    <mergeCell ref="EF100:ER100"/>
    <mergeCell ref="ES100:FE100"/>
    <mergeCell ref="A101:BW101"/>
    <mergeCell ref="BX101:CE101"/>
    <mergeCell ref="CF101:CR101"/>
    <mergeCell ref="CS101:DE101"/>
    <mergeCell ref="DF101:DR101"/>
    <mergeCell ref="DS101:EE101"/>
    <mergeCell ref="EF101:ER101"/>
    <mergeCell ref="ES101:FE101"/>
    <mergeCell ref="A100:BW100"/>
    <mergeCell ref="BX100:CE100"/>
    <mergeCell ref="CF100:CR100"/>
    <mergeCell ref="CS100:DE100"/>
    <mergeCell ref="DF100:DR100"/>
    <mergeCell ref="DS100:EE100"/>
    <mergeCell ref="EF98:ER98"/>
    <mergeCell ref="ES98:FE98"/>
    <mergeCell ref="A99:BW99"/>
    <mergeCell ref="BX99:CE99"/>
    <mergeCell ref="CF99:CR99"/>
    <mergeCell ref="CS99:DE99"/>
    <mergeCell ref="DF99:DR99"/>
    <mergeCell ref="DS99:EE99"/>
    <mergeCell ref="EF99:ER99"/>
    <mergeCell ref="ES99:FE99"/>
    <mergeCell ref="A98:BW98"/>
    <mergeCell ref="BX98:CE98"/>
    <mergeCell ref="CF98:CR98"/>
    <mergeCell ref="CS98:DE98"/>
    <mergeCell ref="DF98:DR98"/>
    <mergeCell ref="DS98:EE98"/>
    <mergeCell ref="EF96:ER96"/>
    <mergeCell ref="ES96:FE96"/>
    <mergeCell ref="A97:BW97"/>
    <mergeCell ref="BX97:CE97"/>
    <mergeCell ref="CF97:CR97"/>
    <mergeCell ref="CS97:DE97"/>
    <mergeCell ref="DF97:DR97"/>
    <mergeCell ref="DS97:EE97"/>
    <mergeCell ref="EF97:ER97"/>
    <mergeCell ref="ES97:FE97"/>
    <mergeCell ref="A96:BW96"/>
    <mergeCell ref="BX96:CE96"/>
    <mergeCell ref="CF96:CR96"/>
    <mergeCell ref="CS96:DE96"/>
    <mergeCell ref="DF96:DR96"/>
    <mergeCell ref="DS96:EE96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90:ER90"/>
    <mergeCell ref="ES90:FE90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A90:BW90"/>
    <mergeCell ref="BX90:CE90"/>
    <mergeCell ref="CF90:CR90"/>
    <mergeCell ref="CS90:DE90"/>
    <mergeCell ref="DF90:DR90"/>
    <mergeCell ref="DS90:EE90"/>
    <mergeCell ref="EF88:ER88"/>
    <mergeCell ref="ES88:FE88"/>
    <mergeCell ref="A89:BW89"/>
    <mergeCell ref="BX89:CE89"/>
    <mergeCell ref="CF89:CR89"/>
    <mergeCell ref="CS89:DE89"/>
    <mergeCell ref="DF89:DR89"/>
    <mergeCell ref="DS89:EE89"/>
    <mergeCell ref="EF89:ER89"/>
    <mergeCell ref="ES89:FE89"/>
    <mergeCell ref="A88:BW88"/>
    <mergeCell ref="BX88:CE88"/>
    <mergeCell ref="CF88:CR88"/>
    <mergeCell ref="CS88:DE88"/>
    <mergeCell ref="DF88:DR88"/>
    <mergeCell ref="DS88:EE88"/>
    <mergeCell ref="EF86:ER86"/>
    <mergeCell ref="ES86:FE86"/>
    <mergeCell ref="A87:BW87"/>
    <mergeCell ref="BX87:CE87"/>
    <mergeCell ref="CF87:CR87"/>
    <mergeCell ref="CS87:DE87"/>
    <mergeCell ref="DF87:DR87"/>
    <mergeCell ref="DS87:EE87"/>
    <mergeCell ref="EF87:ER87"/>
    <mergeCell ref="ES87:FE87"/>
    <mergeCell ref="A86:BW86"/>
    <mergeCell ref="BX86:CE86"/>
    <mergeCell ref="CF86:CR86"/>
    <mergeCell ref="CS86:DE86"/>
    <mergeCell ref="DF86:DR86"/>
    <mergeCell ref="DS86:EE86"/>
    <mergeCell ref="EF84:ER84"/>
    <mergeCell ref="ES84:FE84"/>
    <mergeCell ref="A85:BW85"/>
    <mergeCell ref="BX85:CE85"/>
    <mergeCell ref="CF85:CR85"/>
    <mergeCell ref="CS85:DE85"/>
    <mergeCell ref="DF85:DR85"/>
    <mergeCell ref="DS85:EE85"/>
    <mergeCell ref="EF85:ER85"/>
    <mergeCell ref="ES85:FE85"/>
    <mergeCell ref="A84:BW84"/>
    <mergeCell ref="BX84:CE84"/>
    <mergeCell ref="CF84:CR84"/>
    <mergeCell ref="CS84:DE84"/>
    <mergeCell ref="DF84:DR84"/>
    <mergeCell ref="DS84:EE84"/>
    <mergeCell ref="EF82:ER82"/>
    <mergeCell ref="ES82:FE82"/>
    <mergeCell ref="A83:BW83"/>
    <mergeCell ref="BX83:CE83"/>
    <mergeCell ref="CF83:CR83"/>
    <mergeCell ref="CS83:DE83"/>
    <mergeCell ref="DF83:DR83"/>
    <mergeCell ref="DS83:EE83"/>
    <mergeCell ref="EF83:ER83"/>
    <mergeCell ref="ES83:FE83"/>
    <mergeCell ref="A82:BW82"/>
    <mergeCell ref="BX82:CE82"/>
    <mergeCell ref="CF82:CR82"/>
    <mergeCell ref="CS82:DE82"/>
    <mergeCell ref="DF82:DR82"/>
    <mergeCell ref="DS82:EE82"/>
    <mergeCell ref="EF80:ER80"/>
    <mergeCell ref="ES80:FE80"/>
    <mergeCell ref="A81:BW81"/>
    <mergeCell ref="BX81:CE81"/>
    <mergeCell ref="CF81:CR81"/>
    <mergeCell ref="CS81:DE81"/>
    <mergeCell ref="DF81:DR81"/>
    <mergeCell ref="DS81:EE81"/>
    <mergeCell ref="EF81:ER81"/>
    <mergeCell ref="ES81:FE81"/>
    <mergeCell ref="A80:BW80"/>
    <mergeCell ref="BX80:CE80"/>
    <mergeCell ref="CF80:CR80"/>
    <mergeCell ref="CS80:DE80"/>
    <mergeCell ref="DF80:DR80"/>
    <mergeCell ref="DS80:EE80"/>
    <mergeCell ref="EF78:ER78"/>
    <mergeCell ref="ES78:FE78"/>
    <mergeCell ref="A79:BW79"/>
    <mergeCell ref="BX79:CE79"/>
    <mergeCell ref="CF79:CR79"/>
    <mergeCell ref="CS79:DE79"/>
    <mergeCell ref="DF79:DR79"/>
    <mergeCell ref="DS79:EE79"/>
    <mergeCell ref="EF79:ER79"/>
    <mergeCell ref="ES79:FE79"/>
    <mergeCell ref="A78:BW78"/>
    <mergeCell ref="BX78:CE78"/>
    <mergeCell ref="CF78:CR78"/>
    <mergeCell ref="CS78:DE78"/>
    <mergeCell ref="DF78:DR78"/>
    <mergeCell ref="DS78:EE78"/>
    <mergeCell ref="EF76:ER76"/>
    <mergeCell ref="ES76:FE76"/>
    <mergeCell ref="A77:BW77"/>
    <mergeCell ref="BX77:CE77"/>
    <mergeCell ref="CF77:CR77"/>
    <mergeCell ref="CS77:DE77"/>
    <mergeCell ref="DF77:DR77"/>
    <mergeCell ref="DS77:EE77"/>
    <mergeCell ref="EF77:ER77"/>
    <mergeCell ref="ES77:FE77"/>
    <mergeCell ref="A76:BW76"/>
    <mergeCell ref="BX76:CE76"/>
    <mergeCell ref="CF76:CR76"/>
    <mergeCell ref="CS76:DE76"/>
    <mergeCell ref="DF76:DR76"/>
    <mergeCell ref="DS76:EE76"/>
    <mergeCell ref="EF74:ER74"/>
    <mergeCell ref="ES74:FE74"/>
    <mergeCell ref="A75:BW75"/>
    <mergeCell ref="BX75:CE75"/>
    <mergeCell ref="CF75:CR75"/>
    <mergeCell ref="CS75:DE75"/>
    <mergeCell ref="DF75:DR75"/>
    <mergeCell ref="DS75:EE75"/>
    <mergeCell ref="EF75:ER75"/>
    <mergeCell ref="ES75:FE75"/>
    <mergeCell ref="A74:BW74"/>
    <mergeCell ref="BX74:CE74"/>
    <mergeCell ref="CF74:CR74"/>
    <mergeCell ref="CS74:DE74"/>
    <mergeCell ref="DF74:DR74"/>
    <mergeCell ref="DS74:EE74"/>
    <mergeCell ref="EF72:ER72"/>
    <mergeCell ref="ES72:FE72"/>
    <mergeCell ref="A73:BW73"/>
    <mergeCell ref="BX73:CE73"/>
    <mergeCell ref="CF73:CR73"/>
    <mergeCell ref="CS73:DE73"/>
    <mergeCell ref="DF73:DR73"/>
    <mergeCell ref="DS73:EE73"/>
    <mergeCell ref="EF73:ER73"/>
    <mergeCell ref="ES73:FE73"/>
    <mergeCell ref="A72:BW72"/>
    <mergeCell ref="BX72:CE72"/>
    <mergeCell ref="CF72:CR72"/>
    <mergeCell ref="CS72:DE72"/>
    <mergeCell ref="DF72:DR72"/>
    <mergeCell ref="DS72:EE72"/>
    <mergeCell ref="EF70:ER70"/>
    <mergeCell ref="ES70:FE70"/>
    <mergeCell ref="A71:BW71"/>
    <mergeCell ref="BX71:CE71"/>
    <mergeCell ref="CF71:CR71"/>
    <mergeCell ref="CS71:DE71"/>
    <mergeCell ref="DF71:DR71"/>
    <mergeCell ref="DS71:EE71"/>
    <mergeCell ref="EF71:ER71"/>
    <mergeCell ref="ES71:FE71"/>
    <mergeCell ref="A70:BW70"/>
    <mergeCell ref="BX70:CE70"/>
    <mergeCell ref="CF70:CR70"/>
    <mergeCell ref="CS70:DE70"/>
    <mergeCell ref="DF70:DR70"/>
    <mergeCell ref="DS70:EE70"/>
    <mergeCell ref="EF68:ER68"/>
    <mergeCell ref="ES68:FE68"/>
    <mergeCell ref="A69:BW69"/>
    <mergeCell ref="BX69:CE69"/>
    <mergeCell ref="CF69:CR69"/>
    <mergeCell ref="CS69:DE69"/>
    <mergeCell ref="DF69:DR69"/>
    <mergeCell ref="DS69:EE69"/>
    <mergeCell ref="EF69:ER69"/>
    <mergeCell ref="ES69:FE69"/>
    <mergeCell ref="A68:BW68"/>
    <mergeCell ref="BX68:CE68"/>
    <mergeCell ref="CF68:CR68"/>
    <mergeCell ref="CS68:DE68"/>
    <mergeCell ref="DF68:DR68"/>
    <mergeCell ref="DS68:EE68"/>
    <mergeCell ref="EF66:ER66"/>
    <mergeCell ref="ES66:FE66"/>
    <mergeCell ref="A67:BW67"/>
    <mergeCell ref="BX67:CE67"/>
    <mergeCell ref="CF67:CR67"/>
    <mergeCell ref="CS67:DE67"/>
    <mergeCell ref="DF67:DR67"/>
    <mergeCell ref="DS67:EE67"/>
    <mergeCell ref="EF67:ER67"/>
    <mergeCell ref="ES67:FE67"/>
    <mergeCell ref="A66:BW66"/>
    <mergeCell ref="BX66:CE66"/>
    <mergeCell ref="CF66:CR66"/>
    <mergeCell ref="CS66:DE66"/>
    <mergeCell ref="DF66:DR66"/>
    <mergeCell ref="DS66:EE66"/>
    <mergeCell ref="EF64:ER64"/>
    <mergeCell ref="ES64:FE64"/>
    <mergeCell ref="A65:BW65"/>
    <mergeCell ref="BX65:CE65"/>
    <mergeCell ref="CF65:CR65"/>
    <mergeCell ref="CS65:DE65"/>
    <mergeCell ref="DF65:DR65"/>
    <mergeCell ref="DS65:EE65"/>
    <mergeCell ref="EF65:ER65"/>
    <mergeCell ref="ES65:FE65"/>
    <mergeCell ref="A64:BW64"/>
    <mergeCell ref="BX64:CE64"/>
    <mergeCell ref="CF64:CR64"/>
    <mergeCell ref="CS64:DE64"/>
    <mergeCell ref="DF64:DR64"/>
    <mergeCell ref="DS64:EE64"/>
    <mergeCell ref="EF62:ER62"/>
    <mergeCell ref="ES62:FE62"/>
    <mergeCell ref="A63:BW63"/>
    <mergeCell ref="BX63:CE63"/>
    <mergeCell ref="CF63:CR63"/>
    <mergeCell ref="CS63:DE63"/>
    <mergeCell ref="DF63:DR63"/>
    <mergeCell ref="DS63:EE63"/>
    <mergeCell ref="EF63:ER63"/>
    <mergeCell ref="ES63:FE63"/>
    <mergeCell ref="A62:BW62"/>
    <mergeCell ref="BX62:CE62"/>
    <mergeCell ref="CF62:CR62"/>
    <mergeCell ref="CS62:DE62"/>
    <mergeCell ref="DF62:DR62"/>
    <mergeCell ref="DS62:EE62"/>
    <mergeCell ref="EF60:ER60"/>
    <mergeCell ref="ES60:FE60"/>
    <mergeCell ref="A61:BU61"/>
    <mergeCell ref="BX61:CB61"/>
    <mergeCell ref="CF61:CR61"/>
    <mergeCell ref="CS61:DE61"/>
    <mergeCell ref="DF61:DR61"/>
    <mergeCell ref="DS61:EE61"/>
    <mergeCell ref="EF61:ER61"/>
    <mergeCell ref="ES61:FE61"/>
    <mergeCell ref="A60:BW60"/>
    <mergeCell ref="BX60:CE60"/>
    <mergeCell ref="CF60:CR60"/>
    <mergeCell ref="CS60:DE60"/>
    <mergeCell ref="DF60:DR60"/>
    <mergeCell ref="DS60:EE60"/>
    <mergeCell ref="EF58:ER58"/>
    <mergeCell ref="ES58:FE58"/>
    <mergeCell ref="A59:BW59"/>
    <mergeCell ref="BX59:CE59"/>
    <mergeCell ref="CF59:CR59"/>
    <mergeCell ref="CS59:DE59"/>
    <mergeCell ref="DF59:DR59"/>
    <mergeCell ref="DS59:EE59"/>
    <mergeCell ref="EF59:ER59"/>
    <mergeCell ref="ES59:FE59"/>
    <mergeCell ref="A58:BW58"/>
    <mergeCell ref="BX58:CE58"/>
    <mergeCell ref="CF58:CR58"/>
    <mergeCell ref="CS58:DE58"/>
    <mergeCell ref="DF58:DR58"/>
    <mergeCell ref="DS58:EE58"/>
    <mergeCell ref="EF56:ER56"/>
    <mergeCell ref="ES56:FE56"/>
    <mergeCell ref="A57:BW57"/>
    <mergeCell ref="BX57:CE57"/>
    <mergeCell ref="CF57:CR57"/>
    <mergeCell ref="CS57:DE57"/>
    <mergeCell ref="DF57:DR57"/>
    <mergeCell ref="DS57:EE57"/>
    <mergeCell ref="EF57:ER57"/>
    <mergeCell ref="ES57:FE57"/>
    <mergeCell ref="A56:BW56"/>
    <mergeCell ref="BX56:CE56"/>
    <mergeCell ref="CF56:CR56"/>
    <mergeCell ref="CS56:DE56"/>
    <mergeCell ref="DF56:DR56"/>
    <mergeCell ref="DS56:EE56"/>
    <mergeCell ref="EF54:ER54"/>
    <mergeCell ref="ES54:FE54"/>
    <mergeCell ref="A55:BW55"/>
    <mergeCell ref="BX55:CE55"/>
    <mergeCell ref="CF55:CR55"/>
    <mergeCell ref="CS55:DE55"/>
    <mergeCell ref="DF55:DR55"/>
    <mergeCell ref="DS55:EE55"/>
    <mergeCell ref="EF55:ER55"/>
    <mergeCell ref="ES55:FE55"/>
    <mergeCell ref="A54:BW54"/>
    <mergeCell ref="BX54:CE54"/>
    <mergeCell ref="CF54:CR54"/>
    <mergeCell ref="CS54:DE54"/>
    <mergeCell ref="DF54:DR54"/>
    <mergeCell ref="DS54:EE54"/>
    <mergeCell ref="EF52:ER52"/>
    <mergeCell ref="ES52:FE52"/>
    <mergeCell ref="A53:BW53"/>
    <mergeCell ref="BX53:CE53"/>
    <mergeCell ref="CF53:CR53"/>
    <mergeCell ref="CS53:DE53"/>
    <mergeCell ref="DF53:DR53"/>
    <mergeCell ref="DS53:EE53"/>
    <mergeCell ref="EF53:ER53"/>
    <mergeCell ref="ES53:FE53"/>
    <mergeCell ref="A52:BW52"/>
    <mergeCell ref="BX52:CE52"/>
    <mergeCell ref="CF52:CR52"/>
    <mergeCell ref="CS52:DE52"/>
    <mergeCell ref="DF52:DR52"/>
    <mergeCell ref="DS52:EE52"/>
    <mergeCell ref="EF50:ER50"/>
    <mergeCell ref="ES50:FE50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0:BW50"/>
    <mergeCell ref="BX50:CE50"/>
    <mergeCell ref="CF50:CR50"/>
    <mergeCell ref="CS50:DE50"/>
    <mergeCell ref="DF50:DR50"/>
    <mergeCell ref="DS50:EE50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48:BW48"/>
    <mergeCell ref="BX48:CE48"/>
    <mergeCell ref="CF48:CR48"/>
    <mergeCell ref="CS48:DE48"/>
    <mergeCell ref="DF48:DR48"/>
    <mergeCell ref="DS48:EE48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6:BW46"/>
    <mergeCell ref="BX46:CE46"/>
    <mergeCell ref="CF46:CR46"/>
    <mergeCell ref="CS46:DE46"/>
    <mergeCell ref="DF46:DR46"/>
    <mergeCell ref="DS46:EE46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2:BW42"/>
    <mergeCell ref="BX42:CE42"/>
    <mergeCell ref="CF42:CR42"/>
    <mergeCell ref="CS42:DE42"/>
    <mergeCell ref="DF42:DR42"/>
    <mergeCell ref="DS42:EE42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EF42:ER42"/>
    <mergeCell ref="ES42:FE42"/>
    <mergeCell ref="EF38:ER39"/>
    <mergeCell ref="ES38:FE39"/>
    <mergeCell ref="A39:BW39"/>
    <mergeCell ref="A40:BW40"/>
    <mergeCell ref="BX40:CE40"/>
    <mergeCell ref="CF40:CR40"/>
    <mergeCell ref="CS40:DE40"/>
    <mergeCell ref="DF40:DR40"/>
    <mergeCell ref="DS40:EE40"/>
    <mergeCell ref="EF40:ER40"/>
    <mergeCell ref="A38:BW38"/>
    <mergeCell ref="BX38:CE39"/>
    <mergeCell ref="CF38:CR39"/>
    <mergeCell ref="CS38:DE39"/>
    <mergeCell ref="DF38:DR39"/>
    <mergeCell ref="DS38:EE39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6:BW36"/>
    <mergeCell ref="BX36:CE36"/>
    <mergeCell ref="CF36:CR36"/>
    <mergeCell ref="CS36:DE36"/>
    <mergeCell ref="DF36:DR36"/>
    <mergeCell ref="DS36:EE36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EF31:ER32"/>
    <mergeCell ref="ES31:FE32"/>
    <mergeCell ref="A32:BU32"/>
    <mergeCell ref="A33:BW33"/>
    <mergeCell ref="BX33:CE34"/>
    <mergeCell ref="CF33:CR34"/>
    <mergeCell ref="CS33:DE34"/>
    <mergeCell ref="DF33:DR34"/>
    <mergeCell ref="DS33:EE34"/>
    <mergeCell ref="EF33:ER34"/>
    <mergeCell ref="A31:BW31"/>
    <mergeCell ref="BX31:CE32"/>
    <mergeCell ref="CF31:CR32"/>
    <mergeCell ref="CS31:DE32"/>
    <mergeCell ref="DF31:DR32"/>
    <mergeCell ref="DS31:EE32"/>
    <mergeCell ref="ES33:FE34"/>
    <mergeCell ref="A34:BU34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9:BW29"/>
    <mergeCell ref="BX29:CE29"/>
    <mergeCell ref="CF29:CR29"/>
    <mergeCell ref="CS29:DE29"/>
    <mergeCell ref="DF29:DR29"/>
    <mergeCell ref="DS29:EE29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7:BW27"/>
    <mergeCell ref="BX27:CE27"/>
    <mergeCell ref="CF27:CR27"/>
    <mergeCell ref="CS27:DE27"/>
    <mergeCell ref="DF27:DR27"/>
    <mergeCell ref="DS27:EE27"/>
    <mergeCell ref="K19:EC19"/>
    <mergeCell ref="ES19:FE19"/>
    <mergeCell ref="ES20:FE20"/>
    <mergeCell ref="A22:FE22"/>
    <mergeCell ref="A24:BW26"/>
    <mergeCell ref="BX24:CE26"/>
    <mergeCell ref="CF24:CR26"/>
    <mergeCell ref="CS24:DE26"/>
    <mergeCell ref="DF24:FE24"/>
    <mergeCell ref="DF25:DK25"/>
    <mergeCell ref="EL25:EN25"/>
    <mergeCell ref="EO25:ER25"/>
    <mergeCell ref="ES25:FE26"/>
    <mergeCell ref="DF26:DR26"/>
    <mergeCell ref="DS26:EE26"/>
    <mergeCell ref="EF26:ER26"/>
    <mergeCell ref="DL25:DN25"/>
    <mergeCell ref="DO25:DR25"/>
    <mergeCell ref="DS25:DX25"/>
    <mergeCell ref="DY25:EA25"/>
    <mergeCell ref="EB25:EE25"/>
    <mergeCell ref="EF25:EK25"/>
    <mergeCell ref="A15:AA15"/>
    <mergeCell ref="ES15:FE15"/>
    <mergeCell ref="AB16:DP16"/>
    <mergeCell ref="ES16:FE16"/>
    <mergeCell ref="ES17:FE17"/>
    <mergeCell ref="ES18:FE18"/>
    <mergeCell ref="ES12:FE13"/>
    <mergeCell ref="BG14:BJ14"/>
    <mergeCell ref="BK14:BM14"/>
    <mergeCell ref="BN14:BO14"/>
    <mergeCell ref="BQ14:CE14"/>
    <mergeCell ref="CF14:CH14"/>
    <mergeCell ref="CI14:CK14"/>
    <mergeCell ref="ES14:FE14"/>
    <mergeCell ref="AY11:DC11"/>
    <mergeCell ref="AY12:BE12"/>
    <mergeCell ref="BF12:BH12"/>
    <mergeCell ref="BI12:CD12"/>
    <mergeCell ref="CE12:CG12"/>
    <mergeCell ref="CH12:CL12"/>
    <mergeCell ref="CM12:CO12"/>
    <mergeCell ref="CP12:CX12"/>
    <mergeCell ref="DW8:EI8"/>
    <mergeCell ref="EL8:FE8"/>
    <mergeCell ref="DW9:DX9"/>
    <mergeCell ref="DY9:EA9"/>
    <mergeCell ref="EB9:EC9"/>
    <mergeCell ref="EE9:ES9"/>
    <mergeCell ref="ET9:EV9"/>
    <mergeCell ref="EW9:EY9"/>
    <mergeCell ref="DW2:FE2"/>
    <mergeCell ref="DW3:FE3"/>
    <mergeCell ref="DW4:FE4"/>
    <mergeCell ref="DW5:FE5"/>
    <mergeCell ref="DW6:FE6"/>
    <mergeCell ref="DW7:EI7"/>
    <mergeCell ref="EL7:FE7"/>
  </mergeCells>
  <pageMargins left="0.59055118110236227" right="0.51181102362204722" top="0.78740157480314965" bottom="0.31496062992125984" header="0.19685039370078741" footer="0.19685039370078741"/>
  <pageSetup paperSize="9" scale="98" orientation="landscape" r:id="rId1"/>
  <headerFooter alignWithMargins="0"/>
  <rowBreaks count="2" manualBreakCount="2">
    <brk id="40" max="160" man="1"/>
    <brk id="75" max="160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FG47"/>
  <sheetViews>
    <sheetView view="pageBreakPreview" topLeftCell="A10" zoomScale="110" zoomScaleSheetLayoutView="100" workbookViewId="0">
      <selection activeCell="BY29" sqref="BY29:CR29"/>
    </sheetView>
  </sheetViews>
  <sheetFormatPr defaultColWidth="0.85546875" defaultRowHeight="11.25"/>
  <cols>
    <col min="1" max="2" width="0.85546875" style="46" customWidth="1"/>
    <col min="3" max="60" width="0.85546875" style="46"/>
    <col min="61" max="61" width="0.85546875" style="46" customWidth="1"/>
    <col min="62" max="64" width="0.85546875" style="46"/>
    <col min="65" max="65" width="0.85546875" style="46" customWidth="1"/>
    <col min="66" max="75" width="0.85546875" style="46"/>
    <col min="76" max="77" width="0.85546875" style="46" customWidth="1"/>
    <col min="78" max="105" width="0.85546875" style="46"/>
    <col min="106" max="106" width="0.85546875" style="46" customWidth="1"/>
    <col min="107" max="109" width="0.85546875" style="46" hidden="1" customWidth="1"/>
    <col min="110" max="110" width="8.85546875" style="46" customWidth="1"/>
    <col min="111" max="111" width="9" style="46" customWidth="1"/>
    <col min="112" max="16384" width="0.85546875" style="46"/>
  </cols>
  <sheetData>
    <row r="1" spans="1:163" s="9" customFormat="1" ht="13.5" customHeight="1">
      <c r="B1" s="144" t="s">
        <v>177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</row>
    <row r="2" spans="1:163" hidden="1"/>
    <row r="3" spans="1:163" ht="11.25" customHeight="1">
      <c r="A3" s="148" t="s">
        <v>178</v>
      </c>
      <c r="B3" s="149"/>
      <c r="C3" s="149"/>
      <c r="D3" s="149"/>
      <c r="E3" s="149"/>
      <c r="F3" s="149"/>
      <c r="G3" s="149"/>
      <c r="H3" s="150"/>
      <c r="I3" s="130" t="s">
        <v>30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1"/>
      <c r="CN3" s="148" t="s">
        <v>179</v>
      </c>
      <c r="CO3" s="149"/>
      <c r="CP3" s="149"/>
      <c r="CQ3" s="149"/>
      <c r="CR3" s="149"/>
      <c r="CS3" s="149"/>
      <c r="CT3" s="149"/>
      <c r="CU3" s="150"/>
      <c r="CV3" s="148" t="s">
        <v>180</v>
      </c>
      <c r="CW3" s="149"/>
      <c r="CX3" s="149"/>
      <c r="CY3" s="149"/>
      <c r="CZ3" s="149"/>
      <c r="DA3" s="149"/>
      <c r="DB3" s="149"/>
      <c r="DC3" s="149"/>
      <c r="DD3" s="149"/>
      <c r="DE3" s="150"/>
      <c r="DF3" s="288" t="s">
        <v>181</v>
      </c>
      <c r="DG3" s="288" t="s">
        <v>182</v>
      </c>
      <c r="DH3" s="157" t="s">
        <v>34</v>
      </c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9"/>
    </row>
    <row r="4" spans="1:163" ht="11.25" customHeight="1">
      <c r="A4" s="151"/>
      <c r="B4" s="152"/>
      <c r="C4" s="152"/>
      <c r="D4" s="152"/>
      <c r="E4" s="152"/>
      <c r="F4" s="152"/>
      <c r="G4" s="152"/>
      <c r="H4" s="15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4"/>
      <c r="CN4" s="151"/>
      <c r="CO4" s="152"/>
      <c r="CP4" s="152"/>
      <c r="CQ4" s="152"/>
      <c r="CR4" s="152"/>
      <c r="CS4" s="152"/>
      <c r="CT4" s="152"/>
      <c r="CU4" s="153"/>
      <c r="CV4" s="151"/>
      <c r="CW4" s="152"/>
      <c r="CX4" s="152"/>
      <c r="CY4" s="152"/>
      <c r="CZ4" s="152"/>
      <c r="DA4" s="152"/>
      <c r="DB4" s="152"/>
      <c r="DC4" s="152"/>
      <c r="DD4" s="152"/>
      <c r="DE4" s="153"/>
      <c r="DF4" s="289"/>
      <c r="DG4" s="289"/>
      <c r="DH4" s="123" t="s">
        <v>35</v>
      </c>
      <c r="DI4" s="124"/>
      <c r="DJ4" s="124"/>
      <c r="DK4" s="124"/>
      <c r="DL4" s="124"/>
      <c r="DM4" s="124"/>
      <c r="DN4" s="125" t="s">
        <v>5</v>
      </c>
      <c r="DO4" s="125"/>
      <c r="DP4" s="125"/>
      <c r="DQ4" s="139" t="s">
        <v>6</v>
      </c>
      <c r="DR4" s="139"/>
      <c r="DS4" s="139"/>
      <c r="DT4" s="140"/>
      <c r="DU4" s="123" t="s">
        <v>35</v>
      </c>
      <c r="DV4" s="124"/>
      <c r="DW4" s="124"/>
      <c r="DX4" s="124"/>
      <c r="DY4" s="124"/>
      <c r="DZ4" s="124"/>
      <c r="EA4" s="125" t="s">
        <v>9</v>
      </c>
      <c r="EB4" s="125"/>
      <c r="EC4" s="125"/>
      <c r="ED4" s="139" t="s">
        <v>6</v>
      </c>
      <c r="EE4" s="139"/>
      <c r="EF4" s="139"/>
      <c r="EG4" s="140"/>
      <c r="EH4" s="123" t="s">
        <v>35</v>
      </c>
      <c r="EI4" s="124"/>
      <c r="EJ4" s="124"/>
      <c r="EK4" s="124"/>
      <c r="EL4" s="124"/>
      <c r="EM4" s="124"/>
      <c r="EN4" s="125" t="s">
        <v>11</v>
      </c>
      <c r="EO4" s="125"/>
      <c r="EP4" s="125"/>
      <c r="EQ4" s="139" t="s">
        <v>6</v>
      </c>
      <c r="ER4" s="139"/>
      <c r="ES4" s="139"/>
      <c r="ET4" s="140"/>
      <c r="EU4" s="148" t="s">
        <v>36</v>
      </c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50"/>
    </row>
    <row r="5" spans="1:163" ht="35.25" customHeight="1">
      <c r="A5" s="154"/>
      <c r="B5" s="155"/>
      <c r="C5" s="155"/>
      <c r="D5" s="155"/>
      <c r="E5" s="155"/>
      <c r="F5" s="155"/>
      <c r="G5" s="155"/>
      <c r="H5" s="15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7"/>
      <c r="CN5" s="154"/>
      <c r="CO5" s="155"/>
      <c r="CP5" s="155"/>
      <c r="CQ5" s="155"/>
      <c r="CR5" s="155"/>
      <c r="CS5" s="155"/>
      <c r="CT5" s="155"/>
      <c r="CU5" s="156"/>
      <c r="CV5" s="154"/>
      <c r="CW5" s="155"/>
      <c r="CX5" s="155"/>
      <c r="CY5" s="155"/>
      <c r="CZ5" s="155"/>
      <c r="DA5" s="155"/>
      <c r="DB5" s="155"/>
      <c r="DC5" s="155"/>
      <c r="DD5" s="155"/>
      <c r="DE5" s="156"/>
      <c r="DF5" s="290"/>
      <c r="DG5" s="290"/>
      <c r="DH5" s="160" t="s">
        <v>183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2"/>
      <c r="DU5" s="160" t="s">
        <v>184</v>
      </c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2"/>
      <c r="EH5" s="160" t="s">
        <v>185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2"/>
      <c r="EU5" s="154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6"/>
    </row>
    <row r="6" spans="1:163" ht="12" thickBot="1">
      <c r="A6" s="166" t="s">
        <v>40</v>
      </c>
      <c r="B6" s="167"/>
      <c r="C6" s="167"/>
      <c r="D6" s="167"/>
      <c r="E6" s="167"/>
      <c r="F6" s="167"/>
      <c r="G6" s="167"/>
      <c r="H6" s="168"/>
      <c r="I6" s="167" t="s">
        <v>41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8"/>
      <c r="CN6" s="169" t="s">
        <v>42</v>
      </c>
      <c r="CO6" s="170"/>
      <c r="CP6" s="170"/>
      <c r="CQ6" s="170"/>
      <c r="CR6" s="170"/>
      <c r="CS6" s="170"/>
      <c r="CT6" s="170"/>
      <c r="CU6" s="171"/>
      <c r="CV6" s="169" t="s">
        <v>43</v>
      </c>
      <c r="CW6" s="170"/>
      <c r="CX6" s="170"/>
      <c r="CY6" s="170"/>
      <c r="CZ6" s="170"/>
      <c r="DA6" s="170"/>
      <c r="DB6" s="170"/>
      <c r="DC6" s="170"/>
      <c r="DD6" s="170"/>
      <c r="DE6" s="171"/>
      <c r="DF6" s="47" t="s">
        <v>186</v>
      </c>
      <c r="DG6" s="47" t="s">
        <v>187</v>
      </c>
      <c r="DH6" s="141" t="s">
        <v>44</v>
      </c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3"/>
      <c r="DU6" s="141" t="s">
        <v>45</v>
      </c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3"/>
      <c r="EH6" s="141" t="s">
        <v>46</v>
      </c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3"/>
      <c r="EU6" s="141" t="s">
        <v>47</v>
      </c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3"/>
    </row>
    <row r="7" spans="1:163" ht="12.75" customHeight="1">
      <c r="A7" s="219">
        <v>1</v>
      </c>
      <c r="B7" s="217"/>
      <c r="C7" s="217"/>
      <c r="D7" s="217"/>
      <c r="E7" s="217"/>
      <c r="F7" s="217"/>
      <c r="G7" s="217"/>
      <c r="H7" s="218"/>
      <c r="I7" s="214" t="s">
        <v>188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91" t="s">
        <v>189</v>
      </c>
      <c r="CO7" s="292"/>
      <c r="CP7" s="292"/>
      <c r="CQ7" s="292"/>
      <c r="CR7" s="292"/>
      <c r="CS7" s="292"/>
      <c r="CT7" s="292"/>
      <c r="CU7" s="293"/>
      <c r="CV7" s="101" t="s">
        <v>50</v>
      </c>
      <c r="CW7" s="96"/>
      <c r="CX7" s="96"/>
      <c r="CY7" s="96"/>
      <c r="CZ7" s="96"/>
      <c r="DA7" s="96"/>
      <c r="DB7" s="96"/>
      <c r="DC7" s="96"/>
      <c r="DD7" s="96"/>
      <c r="DE7" s="97"/>
      <c r="DF7" s="42" t="s">
        <v>190</v>
      </c>
      <c r="DG7" s="42"/>
      <c r="DH7" s="285">
        <f>DH10+DH13</f>
        <v>1956591.37</v>
      </c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7"/>
      <c r="DU7" s="285">
        <f>DU10+DU13</f>
        <v>1944591.37</v>
      </c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7"/>
      <c r="EH7" s="285">
        <f>EH10+EH13</f>
        <v>1944591.37</v>
      </c>
      <c r="EI7" s="286"/>
      <c r="EJ7" s="286"/>
      <c r="EK7" s="286"/>
      <c r="EL7" s="286"/>
      <c r="EM7" s="286"/>
      <c r="EN7" s="286"/>
      <c r="EO7" s="286"/>
      <c r="EP7" s="286"/>
      <c r="EQ7" s="286"/>
      <c r="ER7" s="286"/>
      <c r="ES7" s="286"/>
      <c r="ET7" s="287"/>
      <c r="EU7" s="105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7"/>
    </row>
    <row r="8" spans="1:163" ht="48.75" customHeight="1">
      <c r="A8" s="173" t="s">
        <v>191</v>
      </c>
      <c r="B8" s="116"/>
      <c r="C8" s="116"/>
      <c r="D8" s="116"/>
      <c r="E8" s="116"/>
      <c r="F8" s="116"/>
      <c r="G8" s="116"/>
      <c r="H8" s="172"/>
      <c r="I8" s="259" t="s">
        <v>192</v>
      </c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115" t="s">
        <v>193</v>
      </c>
      <c r="CO8" s="116"/>
      <c r="CP8" s="116"/>
      <c r="CQ8" s="116"/>
      <c r="CR8" s="116"/>
      <c r="CS8" s="116"/>
      <c r="CT8" s="116"/>
      <c r="CU8" s="172"/>
      <c r="CV8" s="173" t="s">
        <v>50</v>
      </c>
      <c r="CW8" s="116"/>
      <c r="CX8" s="116"/>
      <c r="CY8" s="116"/>
      <c r="CZ8" s="116"/>
      <c r="DA8" s="116"/>
      <c r="DB8" s="116"/>
      <c r="DC8" s="116"/>
      <c r="DD8" s="116"/>
      <c r="DE8" s="172"/>
      <c r="DF8" s="42"/>
      <c r="DG8" s="42"/>
      <c r="DH8" s="228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30"/>
      <c r="DU8" s="228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30"/>
      <c r="EH8" s="228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30"/>
      <c r="EU8" s="174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7"/>
    </row>
    <row r="9" spans="1:163" ht="24" customHeight="1">
      <c r="A9" s="173" t="s">
        <v>194</v>
      </c>
      <c r="B9" s="116"/>
      <c r="C9" s="116"/>
      <c r="D9" s="116"/>
      <c r="E9" s="116"/>
      <c r="F9" s="116"/>
      <c r="G9" s="116"/>
      <c r="H9" s="172"/>
      <c r="I9" s="259" t="s">
        <v>195</v>
      </c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115" t="s">
        <v>196</v>
      </c>
      <c r="CO9" s="116"/>
      <c r="CP9" s="116"/>
      <c r="CQ9" s="116"/>
      <c r="CR9" s="116"/>
      <c r="CS9" s="116"/>
      <c r="CT9" s="116"/>
      <c r="CU9" s="172"/>
      <c r="CV9" s="173" t="s">
        <v>50</v>
      </c>
      <c r="CW9" s="116"/>
      <c r="CX9" s="116"/>
      <c r="CY9" s="116"/>
      <c r="CZ9" s="116"/>
      <c r="DA9" s="116"/>
      <c r="DB9" s="116"/>
      <c r="DC9" s="116"/>
      <c r="DD9" s="116"/>
      <c r="DE9" s="172"/>
      <c r="DF9" s="42"/>
      <c r="DG9" s="42"/>
      <c r="DH9" s="228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30"/>
      <c r="DU9" s="228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30"/>
      <c r="EH9" s="228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30"/>
      <c r="EU9" s="174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7"/>
    </row>
    <row r="10" spans="1:163" ht="24" customHeight="1">
      <c r="A10" s="173" t="s">
        <v>197</v>
      </c>
      <c r="B10" s="116"/>
      <c r="C10" s="116"/>
      <c r="D10" s="116"/>
      <c r="E10" s="116"/>
      <c r="F10" s="116"/>
      <c r="G10" s="116"/>
      <c r="H10" s="172"/>
      <c r="I10" s="259" t="s">
        <v>198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115" t="s">
        <v>199</v>
      </c>
      <c r="CO10" s="116"/>
      <c r="CP10" s="116"/>
      <c r="CQ10" s="116"/>
      <c r="CR10" s="116"/>
      <c r="CS10" s="116"/>
      <c r="CT10" s="116"/>
      <c r="CU10" s="172"/>
      <c r="CV10" s="173" t="s">
        <v>50</v>
      </c>
      <c r="CW10" s="116"/>
      <c r="CX10" s="116"/>
      <c r="CY10" s="116"/>
      <c r="CZ10" s="116"/>
      <c r="DA10" s="116"/>
      <c r="DB10" s="116"/>
      <c r="DC10" s="116"/>
      <c r="DD10" s="116"/>
      <c r="DE10" s="172"/>
      <c r="DF10" s="42" t="s">
        <v>190</v>
      </c>
      <c r="DG10" s="42"/>
      <c r="DH10" s="248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50"/>
      <c r="DU10" s="248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50"/>
      <c r="EH10" s="248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50"/>
      <c r="EU10" s="174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7"/>
    </row>
    <row r="11" spans="1:163" ht="24" customHeight="1">
      <c r="A11" s="173" t="s">
        <v>200</v>
      </c>
      <c r="B11" s="116"/>
      <c r="C11" s="116"/>
      <c r="D11" s="116"/>
      <c r="E11" s="116"/>
      <c r="F11" s="116"/>
      <c r="G11" s="116"/>
      <c r="H11" s="172"/>
      <c r="I11" s="253" t="s">
        <v>201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2"/>
      <c r="CN11" s="115" t="s">
        <v>202</v>
      </c>
      <c r="CO11" s="116"/>
      <c r="CP11" s="116"/>
      <c r="CQ11" s="116"/>
      <c r="CR11" s="116"/>
      <c r="CS11" s="116"/>
      <c r="CT11" s="116"/>
      <c r="CU11" s="172"/>
      <c r="CV11" s="173" t="s">
        <v>50</v>
      </c>
      <c r="CW11" s="116"/>
      <c r="CX11" s="116"/>
      <c r="CY11" s="116"/>
      <c r="CZ11" s="116"/>
      <c r="DA11" s="116"/>
      <c r="DB11" s="116"/>
      <c r="DC11" s="116"/>
      <c r="DD11" s="116"/>
      <c r="DE11" s="172"/>
      <c r="DF11" s="42" t="s">
        <v>50</v>
      </c>
      <c r="DG11" s="42"/>
      <c r="DH11" s="228" t="s">
        <v>50</v>
      </c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30"/>
      <c r="DU11" s="228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30"/>
      <c r="EH11" s="228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30"/>
      <c r="EU11" s="174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7"/>
    </row>
    <row r="12" spans="1:163" ht="14.25" customHeight="1">
      <c r="A12" s="173"/>
      <c r="B12" s="116"/>
      <c r="C12" s="116"/>
      <c r="D12" s="116"/>
      <c r="E12" s="116"/>
      <c r="F12" s="116"/>
      <c r="G12" s="116"/>
      <c r="H12" s="172"/>
      <c r="I12" s="253" t="s">
        <v>203</v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5"/>
      <c r="CN12" s="115" t="s">
        <v>204</v>
      </c>
      <c r="CO12" s="116"/>
      <c r="CP12" s="116"/>
      <c r="CQ12" s="116"/>
      <c r="CR12" s="116"/>
      <c r="CS12" s="116"/>
      <c r="CT12" s="116"/>
      <c r="CU12" s="172"/>
      <c r="CV12" s="173"/>
      <c r="CW12" s="116"/>
      <c r="CX12" s="116"/>
      <c r="CY12" s="116"/>
      <c r="CZ12" s="116"/>
      <c r="DA12" s="116"/>
      <c r="DB12" s="116"/>
      <c r="DC12" s="116"/>
      <c r="DD12" s="116"/>
      <c r="DE12" s="172"/>
      <c r="DF12" s="42"/>
      <c r="DG12" s="42"/>
      <c r="DH12" s="228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30"/>
      <c r="DU12" s="228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30"/>
      <c r="EH12" s="228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30"/>
      <c r="EU12" s="174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7"/>
    </row>
    <row r="13" spans="1:163" ht="24" customHeight="1">
      <c r="A13" s="173" t="s">
        <v>205</v>
      </c>
      <c r="B13" s="116"/>
      <c r="C13" s="116"/>
      <c r="D13" s="116"/>
      <c r="E13" s="116"/>
      <c r="F13" s="116"/>
      <c r="G13" s="116"/>
      <c r="H13" s="172"/>
      <c r="I13" s="259" t="s">
        <v>206</v>
      </c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115" t="s">
        <v>207</v>
      </c>
      <c r="CO13" s="116"/>
      <c r="CP13" s="116"/>
      <c r="CQ13" s="116"/>
      <c r="CR13" s="116"/>
      <c r="CS13" s="116"/>
      <c r="CT13" s="116"/>
      <c r="CU13" s="172"/>
      <c r="CV13" s="173" t="s">
        <v>50</v>
      </c>
      <c r="CW13" s="116"/>
      <c r="CX13" s="116"/>
      <c r="CY13" s="116"/>
      <c r="CZ13" s="116"/>
      <c r="DA13" s="116"/>
      <c r="DB13" s="116"/>
      <c r="DC13" s="116"/>
      <c r="DD13" s="116"/>
      <c r="DE13" s="172"/>
      <c r="DF13" s="42" t="s">
        <v>190</v>
      </c>
      <c r="DG13" s="42"/>
      <c r="DH13" s="228">
        <f>DH14+DH16+DH19+DH21</f>
        <v>1956591.37</v>
      </c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30"/>
      <c r="DU13" s="228">
        <f>DU14+DU16+DU19+DU21</f>
        <v>1944591.37</v>
      </c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30"/>
      <c r="EH13" s="228">
        <f>EH14+EH16+EH19+EH21</f>
        <v>1944591.37</v>
      </c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30"/>
      <c r="EU13" s="174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7"/>
    </row>
    <row r="14" spans="1:163" ht="32.25" customHeight="1">
      <c r="A14" s="173" t="s">
        <v>208</v>
      </c>
      <c r="B14" s="116"/>
      <c r="C14" s="116"/>
      <c r="D14" s="116"/>
      <c r="E14" s="116"/>
      <c r="F14" s="116"/>
      <c r="G14" s="116"/>
      <c r="H14" s="172"/>
      <c r="I14" s="246" t="s">
        <v>209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115" t="s">
        <v>210</v>
      </c>
      <c r="CO14" s="116"/>
      <c r="CP14" s="116"/>
      <c r="CQ14" s="116"/>
      <c r="CR14" s="116"/>
      <c r="CS14" s="116"/>
      <c r="CT14" s="116"/>
      <c r="CU14" s="172"/>
      <c r="CV14" s="173" t="s">
        <v>50</v>
      </c>
      <c r="CW14" s="116"/>
      <c r="CX14" s="116"/>
      <c r="CY14" s="116"/>
      <c r="CZ14" s="116"/>
      <c r="DA14" s="116"/>
      <c r="DB14" s="116"/>
      <c r="DC14" s="116"/>
      <c r="DD14" s="116"/>
      <c r="DE14" s="172"/>
      <c r="DF14" s="42" t="s">
        <v>190</v>
      </c>
      <c r="DG14" s="42"/>
      <c r="DH14" s="228">
        <f>951091.37+12000</f>
        <v>963091.37</v>
      </c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30"/>
      <c r="DU14" s="228">
        <f>951091.37</f>
        <v>951091.37</v>
      </c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30"/>
      <c r="EH14" s="228">
        <f>951091.37</f>
        <v>951091.37</v>
      </c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30"/>
      <c r="EU14" s="174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7"/>
    </row>
    <row r="15" spans="1:163" ht="20.25" customHeight="1">
      <c r="A15" s="173" t="s">
        <v>211</v>
      </c>
      <c r="B15" s="116"/>
      <c r="C15" s="116"/>
      <c r="D15" s="116"/>
      <c r="E15" s="116"/>
      <c r="F15" s="116"/>
      <c r="G15" s="116"/>
      <c r="H15" s="172"/>
      <c r="I15" s="92" t="s">
        <v>212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115" t="s">
        <v>213</v>
      </c>
      <c r="CO15" s="116"/>
      <c r="CP15" s="116"/>
      <c r="CQ15" s="116"/>
      <c r="CR15" s="116"/>
      <c r="CS15" s="116"/>
      <c r="CT15" s="116"/>
      <c r="CU15" s="172"/>
      <c r="CV15" s="173" t="s">
        <v>50</v>
      </c>
      <c r="CW15" s="116"/>
      <c r="CX15" s="116"/>
      <c r="CY15" s="116"/>
      <c r="CZ15" s="116"/>
      <c r="DA15" s="116"/>
      <c r="DB15" s="116"/>
      <c r="DC15" s="116"/>
      <c r="DD15" s="116"/>
      <c r="DE15" s="172"/>
      <c r="DF15" s="42" t="s">
        <v>190</v>
      </c>
      <c r="DG15" s="42"/>
      <c r="DH15" s="228">
        <f>DH14</f>
        <v>963091.37</v>
      </c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30"/>
      <c r="DU15" s="228">
        <f>DU14</f>
        <v>951091.37</v>
      </c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30"/>
      <c r="EH15" s="228">
        <f>EH14</f>
        <v>951091.37</v>
      </c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30"/>
      <c r="EU15" s="174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7"/>
    </row>
    <row r="16" spans="1:163" ht="24" customHeight="1">
      <c r="A16" s="173" t="s">
        <v>214</v>
      </c>
      <c r="B16" s="116"/>
      <c r="C16" s="116"/>
      <c r="D16" s="116"/>
      <c r="E16" s="116"/>
      <c r="F16" s="116"/>
      <c r="G16" s="116"/>
      <c r="H16" s="172"/>
      <c r="I16" s="246" t="s">
        <v>215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115" t="s">
        <v>216</v>
      </c>
      <c r="CO16" s="116"/>
      <c r="CP16" s="116"/>
      <c r="CQ16" s="116"/>
      <c r="CR16" s="116"/>
      <c r="CS16" s="116"/>
      <c r="CT16" s="116"/>
      <c r="CU16" s="172"/>
      <c r="CV16" s="173" t="s">
        <v>50</v>
      </c>
      <c r="CW16" s="116"/>
      <c r="CX16" s="116"/>
      <c r="CY16" s="116"/>
      <c r="CZ16" s="116"/>
      <c r="DA16" s="116"/>
      <c r="DB16" s="116"/>
      <c r="DC16" s="116"/>
      <c r="DD16" s="116"/>
      <c r="DE16" s="172"/>
      <c r="DF16" s="42" t="s">
        <v>190</v>
      </c>
      <c r="DG16" s="42"/>
      <c r="DH16" s="228">
        <f>1500</f>
        <v>1500</v>
      </c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30"/>
      <c r="DU16" s="228">
        <f>1500</f>
        <v>1500</v>
      </c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30"/>
      <c r="EH16" s="228">
        <f>1500</f>
        <v>1500</v>
      </c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30"/>
      <c r="EU16" s="174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7"/>
    </row>
    <row r="17" spans="1:163" ht="18.75" customHeight="1">
      <c r="A17" s="173" t="s">
        <v>217</v>
      </c>
      <c r="B17" s="116"/>
      <c r="C17" s="116"/>
      <c r="D17" s="116"/>
      <c r="E17" s="116"/>
      <c r="F17" s="116"/>
      <c r="G17" s="116"/>
      <c r="H17" s="172"/>
      <c r="I17" s="92" t="s">
        <v>212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115" t="s">
        <v>218</v>
      </c>
      <c r="CO17" s="116"/>
      <c r="CP17" s="116"/>
      <c r="CQ17" s="116"/>
      <c r="CR17" s="116"/>
      <c r="CS17" s="116"/>
      <c r="CT17" s="116"/>
      <c r="CU17" s="172"/>
      <c r="CV17" s="173" t="s">
        <v>50</v>
      </c>
      <c r="CW17" s="116"/>
      <c r="CX17" s="116"/>
      <c r="CY17" s="116"/>
      <c r="CZ17" s="116"/>
      <c r="DA17" s="116"/>
      <c r="DB17" s="116"/>
      <c r="DC17" s="116"/>
      <c r="DD17" s="116"/>
      <c r="DE17" s="172"/>
      <c r="DF17" s="42" t="s">
        <v>190</v>
      </c>
      <c r="DG17" s="42"/>
      <c r="DH17" s="228">
        <f>DH16</f>
        <v>1500</v>
      </c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30"/>
      <c r="DU17" s="228">
        <f>DU16</f>
        <v>1500</v>
      </c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30"/>
      <c r="EH17" s="228">
        <f>EH16</f>
        <v>1500</v>
      </c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30"/>
      <c r="EU17" s="174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7"/>
    </row>
    <row r="18" spans="1:163" ht="12" customHeight="1">
      <c r="A18" s="173"/>
      <c r="B18" s="116"/>
      <c r="C18" s="116"/>
      <c r="D18" s="116"/>
      <c r="E18" s="116"/>
      <c r="F18" s="116"/>
      <c r="G18" s="116"/>
      <c r="H18" s="172"/>
      <c r="I18" s="253" t="s">
        <v>203</v>
      </c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5"/>
      <c r="CN18" s="115" t="s">
        <v>219</v>
      </c>
      <c r="CO18" s="116"/>
      <c r="CP18" s="116"/>
      <c r="CQ18" s="116"/>
      <c r="CR18" s="116"/>
      <c r="CS18" s="116"/>
      <c r="CT18" s="116"/>
      <c r="CU18" s="172"/>
      <c r="CV18" s="173"/>
      <c r="CW18" s="116"/>
      <c r="CX18" s="116"/>
      <c r="CY18" s="116"/>
      <c r="CZ18" s="116"/>
      <c r="DA18" s="116"/>
      <c r="DB18" s="116"/>
      <c r="DC18" s="116"/>
      <c r="DD18" s="116"/>
      <c r="DE18" s="172"/>
      <c r="DF18" s="42"/>
      <c r="DG18" s="42"/>
      <c r="DH18" s="228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30"/>
      <c r="DU18" s="228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30"/>
      <c r="EH18" s="228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30"/>
      <c r="EU18" s="174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7"/>
    </row>
    <row r="19" spans="1:163" ht="12.75" customHeight="1">
      <c r="A19" s="173" t="s">
        <v>220</v>
      </c>
      <c r="B19" s="116"/>
      <c r="C19" s="116"/>
      <c r="D19" s="116"/>
      <c r="E19" s="116"/>
      <c r="F19" s="116"/>
      <c r="G19" s="116"/>
      <c r="H19" s="172"/>
      <c r="I19" s="246" t="s">
        <v>221</v>
      </c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115" t="s">
        <v>222</v>
      </c>
      <c r="CO19" s="116"/>
      <c r="CP19" s="116"/>
      <c r="CQ19" s="116"/>
      <c r="CR19" s="116"/>
      <c r="CS19" s="116"/>
      <c r="CT19" s="116"/>
      <c r="CU19" s="172"/>
      <c r="CV19" s="173" t="s">
        <v>50</v>
      </c>
      <c r="CW19" s="116"/>
      <c r="CX19" s="116"/>
      <c r="CY19" s="116"/>
      <c r="CZ19" s="116"/>
      <c r="DA19" s="116"/>
      <c r="DB19" s="116"/>
      <c r="DC19" s="116"/>
      <c r="DD19" s="116"/>
      <c r="DE19" s="172"/>
      <c r="DF19" s="42"/>
      <c r="DG19" s="42"/>
      <c r="DH19" s="228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30"/>
      <c r="DU19" s="228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30"/>
      <c r="EH19" s="228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30"/>
      <c r="EU19" s="174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7"/>
    </row>
    <row r="20" spans="1:163" ht="12.75" customHeight="1">
      <c r="A20" s="173"/>
      <c r="B20" s="116"/>
      <c r="C20" s="116"/>
      <c r="D20" s="116"/>
      <c r="E20" s="116"/>
      <c r="F20" s="116"/>
      <c r="G20" s="116"/>
      <c r="H20" s="172"/>
      <c r="I20" s="253" t="s">
        <v>203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5"/>
      <c r="CN20" s="115" t="s">
        <v>223</v>
      </c>
      <c r="CO20" s="116"/>
      <c r="CP20" s="116"/>
      <c r="CQ20" s="116"/>
      <c r="CR20" s="116"/>
      <c r="CS20" s="116"/>
      <c r="CT20" s="116"/>
      <c r="CU20" s="172"/>
      <c r="CV20" s="173"/>
      <c r="CW20" s="116"/>
      <c r="CX20" s="116"/>
      <c r="CY20" s="116"/>
      <c r="CZ20" s="116"/>
      <c r="DA20" s="116"/>
      <c r="DB20" s="116"/>
      <c r="DC20" s="116"/>
      <c r="DD20" s="116"/>
      <c r="DE20" s="172"/>
      <c r="DF20" s="42"/>
      <c r="DG20" s="42"/>
      <c r="DH20" s="228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30"/>
      <c r="DU20" s="228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30"/>
      <c r="EH20" s="228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30"/>
      <c r="EU20" s="174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7"/>
    </row>
    <row r="21" spans="1:163" ht="12.75" customHeight="1">
      <c r="A21" s="173" t="s">
        <v>224</v>
      </c>
      <c r="B21" s="116"/>
      <c r="C21" s="116"/>
      <c r="D21" s="116"/>
      <c r="E21" s="116"/>
      <c r="F21" s="116"/>
      <c r="G21" s="116"/>
      <c r="H21" s="172"/>
      <c r="I21" s="246" t="s">
        <v>225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115" t="s">
        <v>226</v>
      </c>
      <c r="CO21" s="116"/>
      <c r="CP21" s="116"/>
      <c r="CQ21" s="116"/>
      <c r="CR21" s="116"/>
      <c r="CS21" s="116"/>
      <c r="CT21" s="116"/>
      <c r="CU21" s="172"/>
      <c r="CV21" s="173" t="s">
        <v>50</v>
      </c>
      <c r="CW21" s="116"/>
      <c r="CX21" s="116"/>
      <c r="CY21" s="116"/>
      <c r="CZ21" s="116"/>
      <c r="DA21" s="116"/>
      <c r="DB21" s="116"/>
      <c r="DC21" s="116"/>
      <c r="DD21" s="116"/>
      <c r="DE21" s="172"/>
      <c r="DF21" s="42" t="s">
        <v>190</v>
      </c>
      <c r="DG21" s="42"/>
      <c r="DH21" s="228">
        <f>992000</f>
        <v>992000</v>
      </c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30"/>
      <c r="DU21" s="228">
        <f>992000</f>
        <v>992000</v>
      </c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30"/>
      <c r="EH21" s="228">
        <f>992000</f>
        <v>992000</v>
      </c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30"/>
      <c r="EU21" s="174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7"/>
    </row>
    <row r="22" spans="1:163" ht="12.75" customHeight="1">
      <c r="A22" s="173" t="s">
        <v>227</v>
      </c>
      <c r="B22" s="116"/>
      <c r="C22" s="116"/>
      <c r="D22" s="116"/>
      <c r="E22" s="116"/>
      <c r="F22" s="116"/>
      <c r="G22" s="116"/>
      <c r="H22" s="172"/>
      <c r="I22" s="92" t="s">
        <v>212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115" t="s">
        <v>228</v>
      </c>
      <c r="CO22" s="116"/>
      <c r="CP22" s="116"/>
      <c r="CQ22" s="116"/>
      <c r="CR22" s="116"/>
      <c r="CS22" s="116"/>
      <c r="CT22" s="116"/>
      <c r="CU22" s="172"/>
      <c r="CV22" s="173" t="s">
        <v>50</v>
      </c>
      <c r="CW22" s="116"/>
      <c r="CX22" s="116"/>
      <c r="CY22" s="116"/>
      <c r="CZ22" s="116"/>
      <c r="DA22" s="116"/>
      <c r="DB22" s="116"/>
      <c r="DC22" s="116"/>
      <c r="DD22" s="116"/>
      <c r="DE22" s="172"/>
      <c r="DF22" s="42" t="s">
        <v>190</v>
      </c>
      <c r="DG22" s="42"/>
      <c r="DH22" s="228">
        <f>DH21</f>
        <v>992000</v>
      </c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30"/>
      <c r="DU22" s="228">
        <f>DU21</f>
        <v>992000</v>
      </c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30"/>
      <c r="EH22" s="228">
        <f>EH21</f>
        <v>992000</v>
      </c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30"/>
      <c r="EU22" s="174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7"/>
    </row>
    <row r="23" spans="1:163" ht="12.75" customHeight="1">
      <c r="A23" s="173"/>
      <c r="B23" s="116"/>
      <c r="C23" s="116"/>
      <c r="D23" s="116"/>
      <c r="E23" s="116"/>
      <c r="F23" s="116"/>
      <c r="G23" s="116"/>
      <c r="H23" s="172"/>
      <c r="I23" s="253" t="s">
        <v>203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5"/>
      <c r="CN23" s="115" t="s">
        <v>229</v>
      </c>
      <c r="CO23" s="116"/>
      <c r="CP23" s="116"/>
      <c r="CQ23" s="116"/>
      <c r="CR23" s="116"/>
      <c r="CS23" s="116"/>
      <c r="CT23" s="116"/>
      <c r="CU23" s="172"/>
      <c r="CV23" s="173"/>
      <c r="CW23" s="116"/>
      <c r="CX23" s="116"/>
      <c r="CY23" s="116"/>
      <c r="CZ23" s="116"/>
      <c r="DA23" s="116"/>
      <c r="DB23" s="116"/>
      <c r="DC23" s="116"/>
      <c r="DD23" s="116"/>
      <c r="DE23" s="172"/>
      <c r="DF23" s="42"/>
      <c r="DG23" s="42"/>
      <c r="DH23" s="228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30"/>
      <c r="DU23" s="228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30"/>
      <c r="EH23" s="228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30"/>
      <c r="EU23" s="174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7"/>
    </row>
    <row r="24" spans="1:163" ht="24" customHeight="1">
      <c r="A24" s="173" t="s">
        <v>41</v>
      </c>
      <c r="B24" s="116"/>
      <c r="C24" s="116"/>
      <c r="D24" s="116"/>
      <c r="E24" s="116"/>
      <c r="F24" s="116"/>
      <c r="G24" s="116"/>
      <c r="H24" s="172"/>
      <c r="I24" s="253" t="s">
        <v>230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15" t="s">
        <v>231</v>
      </c>
      <c r="CO24" s="116"/>
      <c r="CP24" s="116"/>
      <c r="CQ24" s="116"/>
      <c r="CR24" s="116"/>
      <c r="CS24" s="116"/>
      <c r="CT24" s="116"/>
      <c r="CU24" s="172"/>
      <c r="CV24" s="173" t="s">
        <v>50</v>
      </c>
      <c r="CW24" s="116"/>
      <c r="CX24" s="116"/>
      <c r="CY24" s="116"/>
      <c r="CZ24" s="116"/>
      <c r="DA24" s="116"/>
      <c r="DB24" s="116"/>
      <c r="DC24" s="116"/>
      <c r="DD24" s="116"/>
      <c r="DE24" s="172"/>
      <c r="DF24" s="42" t="s">
        <v>190</v>
      </c>
      <c r="DG24" s="42"/>
      <c r="DH24" s="228">
        <f>DH13</f>
        <v>1956591.37</v>
      </c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6"/>
      <c r="DU24" s="228">
        <f>DU13</f>
        <v>1944591.37</v>
      </c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6"/>
      <c r="EH24" s="228">
        <f>EH13</f>
        <v>1944591.37</v>
      </c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6"/>
      <c r="EU24" s="174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7"/>
    </row>
    <row r="25" spans="1:163">
      <c r="A25" s="173"/>
      <c r="B25" s="116"/>
      <c r="C25" s="116"/>
      <c r="D25" s="116"/>
      <c r="E25" s="116"/>
      <c r="F25" s="116"/>
      <c r="G25" s="116"/>
      <c r="H25" s="172"/>
      <c r="I25" s="296" t="s">
        <v>232</v>
      </c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8"/>
      <c r="CN25" s="115" t="s">
        <v>233</v>
      </c>
      <c r="CO25" s="116"/>
      <c r="CP25" s="116"/>
      <c r="CQ25" s="116"/>
      <c r="CR25" s="116"/>
      <c r="CS25" s="116"/>
      <c r="CT25" s="116"/>
      <c r="CU25" s="172"/>
      <c r="CV25" s="173"/>
      <c r="CW25" s="116"/>
      <c r="CX25" s="116"/>
      <c r="CY25" s="116"/>
      <c r="CZ25" s="116"/>
      <c r="DA25" s="116"/>
      <c r="DB25" s="116"/>
      <c r="DC25" s="116"/>
      <c r="DD25" s="116"/>
      <c r="DE25" s="172"/>
      <c r="DF25" s="42"/>
      <c r="DG25" s="42"/>
      <c r="DH25" s="174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6"/>
      <c r="DU25" s="174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6"/>
      <c r="EH25" s="174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6"/>
      <c r="EU25" s="174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7"/>
    </row>
    <row r="26" spans="1:163" hidden="1"/>
    <row r="28" spans="1:163" ht="12.75" customHeight="1">
      <c r="AO28" s="294" t="s">
        <v>234</v>
      </c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Y28" s="294" t="s">
        <v>235</v>
      </c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</row>
    <row r="29" spans="1:163" s="3" customFormat="1" ht="8.25">
      <c r="AQ29" s="295" t="s">
        <v>236</v>
      </c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K29" s="108" t="s">
        <v>2</v>
      </c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Y29" s="108" t="s">
        <v>3</v>
      </c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</row>
    <row r="30" spans="1:163" s="3" customFormat="1" ht="3" customHeight="1"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</row>
    <row r="31" spans="1:163" ht="12">
      <c r="I31" s="46" t="s">
        <v>237</v>
      </c>
      <c r="AM31" s="294" t="s">
        <v>277</v>
      </c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G31" s="127" t="s">
        <v>239</v>
      </c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CA31" s="184" t="s">
        <v>240</v>
      </c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</row>
    <row r="32" spans="1:163" s="3" customFormat="1" ht="8.25">
      <c r="AM32" s="108" t="s">
        <v>236</v>
      </c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G32" s="108" t="s">
        <v>241</v>
      </c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CA32" s="108" t="s">
        <v>242</v>
      </c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</row>
    <row r="33" spans="1:96" s="3" customFormat="1" ht="3" customHeight="1"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</row>
    <row r="34" spans="1:96">
      <c r="I34" s="299" t="s">
        <v>4</v>
      </c>
      <c r="J34" s="299"/>
      <c r="K34" s="184" t="s">
        <v>282</v>
      </c>
      <c r="L34" s="184"/>
      <c r="M34" s="184"/>
      <c r="N34" s="114" t="s">
        <v>4</v>
      </c>
      <c r="O34" s="114"/>
      <c r="Q34" s="184" t="s">
        <v>283</v>
      </c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299">
        <v>20</v>
      </c>
      <c r="AG34" s="299"/>
      <c r="AH34" s="299"/>
      <c r="AI34" s="300" t="s">
        <v>5</v>
      </c>
      <c r="AJ34" s="300"/>
      <c r="AK34" s="300"/>
      <c r="AL34" s="46" t="s">
        <v>6</v>
      </c>
    </row>
    <row r="35" spans="1:96" hidden="1"/>
    <row r="36" spans="1:96" ht="14.25" hidden="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8"/>
    </row>
    <row r="37" spans="1:96" ht="12">
      <c r="A37" s="126" t="s">
        <v>243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</row>
    <row r="38" spans="1:96" ht="12">
      <c r="A38" s="294" t="s">
        <v>285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</row>
    <row r="39" spans="1:96" s="3" customFormat="1" ht="8.25">
      <c r="A39" s="295" t="s">
        <v>245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</row>
    <row r="40" spans="1:96" s="3" customFormat="1" ht="6" hidden="1" customHeight="1">
      <c r="A40" s="19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20"/>
    </row>
    <row r="41" spans="1:96" ht="13.5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AH41" s="294" t="s">
        <v>284</v>
      </c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</row>
    <row r="42" spans="1:96" s="3" customFormat="1" ht="8.25">
      <c r="A42" s="303" t="s">
        <v>2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AH42" s="108" t="s">
        <v>3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</row>
    <row r="44" spans="1:96">
      <c r="A44" s="299" t="s">
        <v>4</v>
      </c>
      <c r="B44" s="299"/>
      <c r="C44" s="184" t="s">
        <v>282</v>
      </c>
      <c r="D44" s="184"/>
      <c r="E44" s="184"/>
      <c r="F44" s="114" t="s">
        <v>4</v>
      </c>
      <c r="G44" s="114"/>
      <c r="I44" s="184" t="s">
        <v>283</v>
      </c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299">
        <v>20</v>
      </c>
      <c r="Y44" s="299"/>
      <c r="Z44" s="299"/>
      <c r="AA44" s="300" t="s">
        <v>5</v>
      </c>
      <c r="AB44" s="300"/>
      <c r="AC44" s="300"/>
      <c r="AD44" s="46" t="s">
        <v>6</v>
      </c>
    </row>
    <row r="45" spans="1:96" ht="13.5" customHeight="1"/>
    <row r="47" spans="1:96" ht="3" customHeight="1"/>
  </sheetData>
  <mergeCells count="212">
    <mergeCell ref="A44:B44"/>
    <mergeCell ref="C44:E44"/>
    <mergeCell ref="F44:G44"/>
    <mergeCell ref="I44:W44"/>
    <mergeCell ref="X44:Z44"/>
    <mergeCell ref="AA44:AC44"/>
    <mergeCell ref="A37:O37"/>
    <mergeCell ref="A38:CM38"/>
    <mergeCell ref="A39:CM39"/>
    <mergeCell ref="A41:Y41"/>
    <mergeCell ref="AH41:CM41"/>
    <mergeCell ref="A42:Y42"/>
    <mergeCell ref="AH42:CM42"/>
    <mergeCell ref="I34:J34"/>
    <mergeCell ref="K34:M34"/>
    <mergeCell ref="N34:O34"/>
    <mergeCell ref="Q34:AE34"/>
    <mergeCell ref="AF34:AH34"/>
    <mergeCell ref="AI34:AK34"/>
    <mergeCell ref="AM31:BD31"/>
    <mergeCell ref="BG31:BX31"/>
    <mergeCell ref="CA31:CR31"/>
    <mergeCell ref="AM32:BD32"/>
    <mergeCell ref="BG32:BX32"/>
    <mergeCell ref="CA32:CR32"/>
    <mergeCell ref="EH25:ET25"/>
    <mergeCell ref="EU25:FG25"/>
    <mergeCell ref="AO28:BI28"/>
    <mergeCell ref="BK28:BV28"/>
    <mergeCell ref="BY28:CR28"/>
    <mergeCell ref="AQ29:BH29"/>
    <mergeCell ref="BK29:BV29"/>
    <mergeCell ref="BY29:CR29"/>
    <mergeCell ref="A25:H25"/>
    <mergeCell ref="I25:CM25"/>
    <mergeCell ref="CN25:CU25"/>
    <mergeCell ref="CV25:DE25"/>
    <mergeCell ref="DH25:DT25"/>
    <mergeCell ref="DU25:EG25"/>
    <mergeCell ref="EH23:ET23"/>
    <mergeCell ref="EU23:FG23"/>
    <mergeCell ref="A24:H24"/>
    <mergeCell ref="I24:CM24"/>
    <mergeCell ref="CN24:CU24"/>
    <mergeCell ref="CV24:DE24"/>
    <mergeCell ref="DH24:DT24"/>
    <mergeCell ref="DU24:EG24"/>
    <mergeCell ref="EH24:ET24"/>
    <mergeCell ref="EU24:FG24"/>
    <mergeCell ref="A23:H23"/>
    <mergeCell ref="I23:CM23"/>
    <mergeCell ref="CN23:CU23"/>
    <mergeCell ref="CV23:DE23"/>
    <mergeCell ref="DH23:DT23"/>
    <mergeCell ref="DU23:EG23"/>
    <mergeCell ref="EH21:ET21"/>
    <mergeCell ref="EU21:FG21"/>
    <mergeCell ref="A22:H22"/>
    <mergeCell ref="I22:CM22"/>
    <mergeCell ref="CN22:CU22"/>
    <mergeCell ref="CV22:DE22"/>
    <mergeCell ref="DH22:DT22"/>
    <mergeCell ref="DU22:EG22"/>
    <mergeCell ref="EH22:ET22"/>
    <mergeCell ref="EU22:FG22"/>
    <mergeCell ref="A21:H21"/>
    <mergeCell ref="I21:CM21"/>
    <mergeCell ref="CN21:CU21"/>
    <mergeCell ref="CV21:DE21"/>
    <mergeCell ref="DH21:DT21"/>
    <mergeCell ref="DU21:EG21"/>
    <mergeCell ref="EH19:ET19"/>
    <mergeCell ref="EU19:FG19"/>
    <mergeCell ref="A20:H20"/>
    <mergeCell ref="I20:CM20"/>
    <mergeCell ref="CN20:CU20"/>
    <mergeCell ref="CV20:DE20"/>
    <mergeCell ref="DH20:DT20"/>
    <mergeCell ref="DU20:EG20"/>
    <mergeCell ref="EH20:ET20"/>
    <mergeCell ref="EU20:FG20"/>
    <mergeCell ref="A19:H19"/>
    <mergeCell ref="I19:CM19"/>
    <mergeCell ref="CN19:CU19"/>
    <mergeCell ref="CV19:DE19"/>
    <mergeCell ref="DH19:DT19"/>
    <mergeCell ref="DU19:EG19"/>
    <mergeCell ref="EH17:ET17"/>
    <mergeCell ref="EU17:FG17"/>
    <mergeCell ref="A18:H18"/>
    <mergeCell ref="I18:CM18"/>
    <mergeCell ref="CN18:CU18"/>
    <mergeCell ref="CV18:DE18"/>
    <mergeCell ref="DH18:DT18"/>
    <mergeCell ref="DU18:EG18"/>
    <mergeCell ref="EH18:ET18"/>
    <mergeCell ref="EU18:FG18"/>
    <mergeCell ref="A17:H17"/>
    <mergeCell ref="I17:CM17"/>
    <mergeCell ref="CN17:CU17"/>
    <mergeCell ref="CV17:DE17"/>
    <mergeCell ref="DH17:DT17"/>
    <mergeCell ref="DU17:EG17"/>
    <mergeCell ref="EH15:ET15"/>
    <mergeCell ref="EU15:FG15"/>
    <mergeCell ref="A16:H16"/>
    <mergeCell ref="I16:CM16"/>
    <mergeCell ref="CN16:CU16"/>
    <mergeCell ref="CV16:DE16"/>
    <mergeCell ref="DH16:DT16"/>
    <mergeCell ref="DU16:EG16"/>
    <mergeCell ref="EH16:ET16"/>
    <mergeCell ref="EU16:FG16"/>
    <mergeCell ref="A15:H15"/>
    <mergeCell ref="I15:CM15"/>
    <mergeCell ref="CN15:CU15"/>
    <mergeCell ref="CV15:DE15"/>
    <mergeCell ref="DH15:DT15"/>
    <mergeCell ref="DU15:EG15"/>
    <mergeCell ref="EH13:ET13"/>
    <mergeCell ref="EU13:FG13"/>
    <mergeCell ref="A14:H14"/>
    <mergeCell ref="I14:CM14"/>
    <mergeCell ref="CN14:CU14"/>
    <mergeCell ref="CV14:DE14"/>
    <mergeCell ref="DH14:DT14"/>
    <mergeCell ref="DU14:EG14"/>
    <mergeCell ref="EH14:ET14"/>
    <mergeCell ref="EU14:FG14"/>
    <mergeCell ref="A13:H13"/>
    <mergeCell ref="I13:CM13"/>
    <mergeCell ref="CN13:CU13"/>
    <mergeCell ref="CV13:DE13"/>
    <mergeCell ref="DH13:DT13"/>
    <mergeCell ref="DU13:EG13"/>
    <mergeCell ref="EH11:ET11"/>
    <mergeCell ref="EU11:FG11"/>
    <mergeCell ref="A12:H12"/>
    <mergeCell ref="I12:CM12"/>
    <mergeCell ref="CN12:CU12"/>
    <mergeCell ref="CV12:DE12"/>
    <mergeCell ref="DH12:DT12"/>
    <mergeCell ref="DU12:EG12"/>
    <mergeCell ref="EH12:ET12"/>
    <mergeCell ref="EU12:FG12"/>
    <mergeCell ref="A11:H11"/>
    <mergeCell ref="I11:CM11"/>
    <mergeCell ref="CN11:CU11"/>
    <mergeCell ref="CV11:DE11"/>
    <mergeCell ref="DH11:DT11"/>
    <mergeCell ref="DU11:EG11"/>
    <mergeCell ref="A10:H10"/>
    <mergeCell ref="I10:CM10"/>
    <mergeCell ref="CN10:CU10"/>
    <mergeCell ref="CV10:DE10"/>
    <mergeCell ref="DH10:DT10"/>
    <mergeCell ref="DU10:EG10"/>
    <mergeCell ref="EH10:ET10"/>
    <mergeCell ref="EU10:FG10"/>
    <mergeCell ref="A9:H9"/>
    <mergeCell ref="I9:CM9"/>
    <mergeCell ref="CN9:CU9"/>
    <mergeCell ref="CV9:DE9"/>
    <mergeCell ref="DH9:DT9"/>
    <mergeCell ref="DU9:EG9"/>
    <mergeCell ref="A8:H8"/>
    <mergeCell ref="I8:CM8"/>
    <mergeCell ref="CN8:CU8"/>
    <mergeCell ref="CV8:DE8"/>
    <mergeCell ref="DH8:DT8"/>
    <mergeCell ref="DU8:EG8"/>
    <mergeCell ref="EH8:ET8"/>
    <mergeCell ref="EU8:FG8"/>
    <mergeCell ref="EH9:ET9"/>
    <mergeCell ref="EU9:FG9"/>
    <mergeCell ref="A7:H7"/>
    <mergeCell ref="I7:CM7"/>
    <mergeCell ref="CN7:CU7"/>
    <mergeCell ref="CV7:DE7"/>
    <mergeCell ref="DH7:DT7"/>
    <mergeCell ref="DU7:EG7"/>
    <mergeCell ref="EH7:ET7"/>
    <mergeCell ref="EU7:FG7"/>
    <mergeCell ref="A6:H6"/>
    <mergeCell ref="I6:CM6"/>
    <mergeCell ref="CN6:CU6"/>
    <mergeCell ref="CV6:DE6"/>
    <mergeCell ref="DH6:DT6"/>
    <mergeCell ref="DQ4:DT4"/>
    <mergeCell ref="DU4:DZ4"/>
    <mergeCell ref="EA4:EC4"/>
    <mergeCell ref="ED4:EG4"/>
    <mergeCell ref="DU6:EG6"/>
    <mergeCell ref="B1:FF1"/>
    <mergeCell ref="A3:H5"/>
    <mergeCell ref="I3:CM5"/>
    <mergeCell ref="CN3:CU5"/>
    <mergeCell ref="CV3:DE5"/>
    <mergeCell ref="DF3:DF5"/>
    <mergeCell ref="DG3:DG5"/>
    <mergeCell ref="DH3:FG3"/>
    <mergeCell ref="DH4:DM4"/>
    <mergeCell ref="DN4:DP4"/>
    <mergeCell ref="EQ4:ET4"/>
    <mergeCell ref="EU4:FG5"/>
    <mergeCell ref="DH5:DT5"/>
    <mergeCell ref="DU5:EG5"/>
    <mergeCell ref="EH5:ET5"/>
    <mergeCell ref="EH4:EM4"/>
    <mergeCell ref="EN4:EP4"/>
    <mergeCell ref="EH6:ET6"/>
    <mergeCell ref="EU6:FG6"/>
  </mergeCells>
  <pageMargins left="0.59055118110236227" right="0.51181102362204722" top="0.78740157480314965" bottom="0.31496062992125984" header="0.1968503937007874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E113"/>
  <sheetViews>
    <sheetView view="pageBreakPreview" topLeftCell="A10" zoomScale="110" zoomScaleSheetLayoutView="100" workbookViewId="0">
      <selection activeCell="DF73" sqref="DF73:DR73"/>
    </sheetView>
  </sheetViews>
  <sheetFormatPr defaultColWidth="0.85546875" defaultRowHeight="11.25"/>
  <cols>
    <col min="1" max="18" width="0.85546875" style="53"/>
    <col min="19" max="19" width="0.85546875" style="53" customWidth="1"/>
    <col min="20" max="65" width="0.85546875" style="53"/>
    <col min="66" max="66" width="0.85546875" style="53" customWidth="1"/>
    <col min="67" max="69" width="0.85546875" style="53"/>
    <col min="70" max="70" width="0.85546875" style="53" customWidth="1"/>
    <col min="71" max="72" width="0.85546875" style="53"/>
    <col min="73" max="73" width="0.7109375" style="53" customWidth="1"/>
    <col min="74" max="75" width="0.85546875" style="53" hidden="1" customWidth="1"/>
    <col min="76" max="80" width="0.85546875" style="53"/>
    <col min="81" max="81" width="0.85546875" style="53" customWidth="1"/>
    <col min="82" max="83" width="0.85546875" style="53" hidden="1" customWidth="1"/>
    <col min="84" max="84" width="0.85546875" style="53"/>
    <col min="85" max="85" width="1.28515625" style="53" customWidth="1"/>
    <col min="86" max="90" width="0.85546875" style="53"/>
    <col min="91" max="91" width="2" style="53" customWidth="1"/>
    <col min="92" max="92" width="0.5703125" style="53" customWidth="1"/>
    <col min="93" max="93" width="0.7109375" style="53" hidden="1" customWidth="1"/>
    <col min="94" max="95" width="0.85546875" style="53" hidden="1" customWidth="1"/>
    <col min="96" max="96" width="0.5703125" style="53" customWidth="1"/>
    <col min="97" max="108" width="0.85546875" style="53"/>
    <col min="109" max="109" width="6.42578125" style="53" customWidth="1"/>
    <col min="110" max="121" width="0.85546875" style="53"/>
    <col min="122" max="122" width="1.7109375" style="53" customWidth="1"/>
    <col min="123" max="134" width="0.85546875" style="53"/>
    <col min="135" max="135" width="2.140625" style="53" customWidth="1"/>
    <col min="136" max="147" width="0.85546875" style="53"/>
    <col min="148" max="148" width="1.7109375" style="53" customWidth="1"/>
    <col min="149" max="16384" width="0.85546875" style="53"/>
  </cols>
  <sheetData>
    <row r="1" spans="1:161" ht="18" customHeight="1"/>
    <row r="2" spans="1:161" s="52" customFormat="1" ht="12">
      <c r="DW2" s="126" t="s">
        <v>0</v>
      </c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</row>
    <row r="3" spans="1:161" s="52" customFormat="1">
      <c r="DW3" s="127" t="s">
        <v>267</v>
      </c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</row>
    <row r="4" spans="1:161" s="3" customFormat="1" ht="8.25">
      <c r="DW4" s="108" t="s">
        <v>1</v>
      </c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</row>
    <row r="5" spans="1:161" s="52" customFormat="1">
      <c r="DW5" s="127" t="s">
        <v>269</v>
      </c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</row>
    <row r="6" spans="1:161" s="3" customFormat="1" ht="8.25">
      <c r="DW6" s="108" t="s">
        <v>268</v>
      </c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52" customFormat="1"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L7" s="127" t="s">
        <v>270</v>
      </c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</row>
    <row r="8" spans="1:161" s="3" customFormat="1" ht="8.25">
      <c r="DW8" s="108" t="s">
        <v>2</v>
      </c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L8" s="108" t="s">
        <v>3</v>
      </c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</row>
    <row r="9" spans="1:161" s="52" customFormat="1" ht="12">
      <c r="DW9" s="109" t="s">
        <v>4</v>
      </c>
      <c r="DX9" s="109"/>
      <c r="DY9" s="110" t="s">
        <v>5</v>
      </c>
      <c r="DZ9" s="110"/>
      <c r="EA9" s="110"/>
      <c r="EB9" s="111" t="s">
        <v>4</v>
      </c>
      <c r="EC9" s="111"/>
      <c r="EE9" s="110" t="s">
        <v>287</v>
      </c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2">
        <v>20</v>
      </c>
      <c r="EU9" s="112"/>
      <c r="EV9" s="112"/>
      <c r="EW9" s="113" t="s">
        <v>5</v>
      </c>
      <c r="EX9" s="113"/>
      <c r="EY9" s="113"/>
      <c r="EZ9" s="4" t="s">
        <v>6</v>
      </c>
      <c r="FA9" s="4"/>
    </row>
    <row r="11" spans="1:161" s="55" customFormat="1" ht="12.75" customHeight="1">
      <c r="AY11" s="119" t="s">
        <v>247</v>
      </c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6"/>
      <c r="DE11" s="6"/>
    </row>
    <row r="12" spans="1:161" s="55" customFormat="1" ht="12">
      <c r="AY12" s="120" t="s">
        <v>7</v>
      </c>
      <c r="AZ12" s="120"/>
      <c r="BA12" s="120"/>
      <c r="BB12" s="120"/>
      <c r="BC12" s="120"/>
      <c r="BD12" s="120"/>
      <c r="BE12" s="120"/>
      <c r="BF12" s="121" t="s">
        <v>5</v>
      </c>
      <c r="BG12" s="121"/>
      <c r="BH12" s="121"/>
      <c r="BI12" s="120" t="s">
        <v>8</v>
      </c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1" t="s">
        <v>9</v>
      </c>
      <c r="CF12" s="121"/>
      <c r="CG12" s="121"/>
      <c r="CH12" s="120" t="s">
        <v>10</v>
      </c>
      <c r="CI12" s="120"/>
      <c r="CJ12" s="120"/>
      <c r="CK12" s="120"/>
      <c r="CL12" s="120"/>
      <c r="CM12" s="121" t="s">
        <v>11</v>
      </c>
      <c r="CN12" s="121"/>
      <c r="CO12" s="121"/>
      <c r="CP12" s="122" t="s">
        <v>12</v>
      </c>
      <c r="CQ12" s="122"/>
      <c r="CR12" s="122"/>
      <c r="CS12" s="122"/>
      <c r="CT12" s="122"/>
      <c r="CU12" s="122"/>
      <c r="CV12" s="122"/>
      <c r="CW12" s="122"/>
      <c r="CX12" s="122"/>
      <c r="ES12" s="129" t="s">
        <v>13</v>
      </c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1"/>
    </row>
    <row r="13" spans="1:161" ht="12" thickBot="1">
      <c r="ES13" s="132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4"/>
    </row>
    <row r="14" spans="1:161" ht="12.75" customHeight="1">
      <c r="BG14" s="112" t="s">
        <v>14</v>
      </c>
      <c r="BH14" s="112"/>
      <c r="BI14" s="112"/>
      <c r="BJ14" s="112"/>
      <c r="BK14" s="110" t="s">
        <v>5</v>
      </c>
      <c r="BL14" s="110"/>
      <c r="BM14" s="110"/>
      <c r="BN14" s="114" t="s">
        <v>4</v>
      </c>
      <c r="BO14" s="114"/>
      <c r="BQ14" s="110" t="s">
        <v>287</v>
      </c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2">
        <v>20</v>
      </c>
      <c r="CG14" s="112"/>
      <c r="CH14" s="112"/>
      <c r="CI14" s="113" t="s">
        <v>5</v>
      </c>
      <c r="CJ14" s="113"/>
      <c r="CK14" s="113"/>
      <c r="CL14" s="4" t="s">
        <v>6</v>
      </c>
      <c r="CM14" s="4"/>
      <c r="EQ14" s="61" t="s">
        <v>15</v>
      </c>
      <c r="ES14" s="95" t="s">
        <v>288</v>
      </c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135"/>
    </row>
    <row r="15" spans="1:161" ht="18" customHeight="1">
      <c r="A15" s="114" t="s">
        <v>16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EQ15" s="61" t="s">
        <v>17</v>
      </c>
      <c r="ES15" s="115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7"/>
    </row>
    <row r="16" spans="1:161" ht="11.25" customHeight="1">
      <c r="A16" s="53" t="s">
        <v>18</v>
      </c>
      <c r="AB16" s="118" t="s">
        <v>19</v>
      </c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EQ16" s="61" t="s">
        <v>20</v>
      </c>
      <c r="ES16" s="115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7"/>
    </row>
    <row r="17" spans="1:161">
      <c r="EQ17" s="61" t="s">
        <v>17</v>
      </c>
      <c r="ES17" s="115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7"/>
    </row>
    <row r="18" spans="1:161">
      <c r="EQ18" s="61" t="s">
        <v>21</v>
      </c>
      <c r="ES18" s="115" t="s">
        <v>22</v>
      </c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7"/>
    </row>
    <row r="19" spans="1:161">
      <c r="A19" s="53" t="s">
        <v>23</v>
      </c>
      <c r="K19" s="114" t="s">
        <v>281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Q19" s="61" t="s">
        <v>24</v>
      </c>
      <c r="ES19" s="115" t="s">
        <v>25</v>
      </c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7"/>
    </row>
    <row r="20" spans="1:161" ht="18" customHeight="1" thickBot="1">
      <c r="A20" s="53" t="s">
        <v>26</v>
      </c>
      <c r="EQ20" s="61" t="s">
        <v>27</v>
      </c>
      <c r="ES20" s="136" t="s">
        <v>28</v>
      </c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8"/>
    </row>
    <row r="22" spans="1:161" s="9" customFormat="1" ht="10.5">
      <c r="A22" s="144" t="s">
        <v>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</row>
    <row r="24" spans="1:161">
      <c r="A24" s="129" t="s">
        <v>30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1"/>
      <c r="BX24" s="148" t="s">
        <v>31</v>
      </c>
      <c r="BY24" s="149"/>
      <c r="BZ24" s="149"/>
      <c r="CA24" s="149"/>
      <c r="CB24" s="149"/>
      <c r="CC24" s="149"/>
      <c r="CD24" s="149"/>
      <c r="CE24" s="150"/>
      <c r="CF24" s="148" t="s">
        <v>32</v>
      </c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50"/>
      <c r="CS24" s="148" t="s">
        <v>33</v>
      </c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50"/>
      <c r="DF24" s="157" t="s">
        <v>34</v>
      </c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9"/>
    </row>
    <row r="25" spans="1:161" ht="11.25" customHeight="1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4"/>
      <c r="BX25" s="151"/>
      <c r="BY25" s="152"/>
      <c r="BZ25" s="152"/>
      <c r="CA25" s="152"/>
      <c r="CB25" s="152"/>
      <c r="CC25" s="152"/>
      <c r="CD25" s="152"/>
      <c r="CE25" s="153"/>
      <c r="CF25" s="151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3"/>
      <c r="CS25" s="151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3"/>
      <c r="DF25" s="123" t="s">
        <v>35</v>
      </c>
      <c r="DG25" s="124"/>
      <c r="DH25" s="124"/>
      <c r="DI25" s="124"/>
      <c r="DJ25" s="124"/>
      <c r="DK25" s="124"/>
      <c r="DL25" s="125" t="s">
        <v>5</v>
      </c>
      <c r="DM25" s="125"/>
      <c r="DN25" s="125"/>
      <c r="DO25" s="139" t="s">
        <v>6</v>
      </c>
      <c r="DP25" s="139"/>
      <c r="DQ25" s="139"/>
      <c r="DR25" s="140"/>
      <c r="DS25" s="123" t="s">
        <v>35</v>
      </c>
      <c r="DT25" s="124"/>
      <c r="DU25" s="124"/>
      <c r="DV25" s="124"/>
      <c r="DW25" s="124"/>
      <c r="DX25" s="124"/>
      <c r="DY25" s="125" t="s">
        <v>9</v>
      </c>
      <c r="DZ25" s="125"/>
      <c r="EA25" s="125"/>
      <c r="EB25" s="139" t="s">
        <v>6</v>
      </c>
      <c r="EC25" s="139"/>
      <c r="ED25" s="139"/>
      <c r="EE25" s="140"/>
      <c r="EF25" s="123" t="s">
        <v>35</v>
      </c>
      <c r="EG25" s="124"/>
      <c r="EH25" s="124"/>
      <c r="EI25" s="124"/>
      <c r="EJ25" s="124"/>
      <c r="EK25" s="124"/>
      <c r="EL25" s="125" t="s">
        <v>11</v>
      </c>
      <c r="EM25" s="125"/>
      <c r="EN25" s="125"/>
      <c r="EO25" s="139" t="s">
        <v>6</v>
      </c>
      <c r="EP25" s="139"/>
      <c r="EQ25" s="139"/>
      <c r="ER25" s="140"/>
      <c r="ES25" s="148" t="s">
        <v>36</v>
      </c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50"/>
    </row>
    <row r="26" spans="1:161" ht="39" customHeigh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7"/>
      <c r="BX26" s="154"/>
      <c r="BY26" s="155"/>
      <c r="BZ26" s="155"/>
      <c r="CA26" s="155"/>
      <c r="CB26" s="155"/>
      <c r="CC26" s="155"/>
      <c r="CD26" s="155"/>
      <c r="CE26" s="156"/>
      <c r="CF26" s="154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6"/>
      <c r="CS26" s="154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6"/>
      <c r="DF26" s="160" t="s">
        <v>37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2"/>
      <c r="DS26" s="160" t="s">
        <v>38</v>
      </c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2"/>
      <c r="EF26" s="160" t="s">
        <v>39</v>
      </c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2"/>
      <c r="ES26" s="154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6"/>
    </row>
    <row r="27" spans="1:161" ht="12" thickBot="1">
      <c r="A27" s="166" t="s">
        <v>40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8"/>
      <c r="BX27" s="169" t="s">
        <v>41</v>
      </c>
      <c r="BY27" s="170"/>
      <c r="BZ27" s="170"/>
      <c r="CA27" s="170"/>
      <c r="CB27" s="170"/>
      <c r="CC27" s="170"/>
      <c r="CD27" s="170"/>
      <c r="CE27" s="171"/>
      <c r="CF27" s="169" t="s">
        <v>42</v>
      </c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1"/>
      <c r="CS27" s="169" t="s">
        <v>43</v>
      </c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1"/>
      <c r="DF27" s="141" t="s">
        <v>44</v>
      </c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3"/>
      <c r="DS27" s="141" t="s">
        <v>45</v>
      </c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3"/>
      <c r="EF27" s="141" t="s">
        <v>46</v>
      </c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3"/>
      <c r="ES27" s="141" t="s">
        <v>47</v>
      </c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3"/>
    </row>
    <row r="28" spans="1:161" ht="12.75" customHeight="1">
      <c r="A28" s="163" t="s">
        <v>48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95" t="s">
        <v>49</v>
      </c>
      <c r="BY28" s="96"/>
      <c r="BZ28" s="96"/>
      <c r="CA28" s="96"/>
      <c r="CB28" s="96"/>
      <c r="CC28" s="96"/>
      <c r="CD28" s="96"/>
      <c r="CE28" s="97"/>
      <c r="CF28" s="101" t="s">
        <v>50</v>
      </c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7"/>
      <c r="CS28" s="101" t="s">
        <v>50</v>
      </c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7"/>
      <c r="DF28" s="105">
        <v>75694.509999999995</v>
      </c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65"/>
      <c r="DS28" s="105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65"/>
      <c r="EF28" s="105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65"/>
      <c r="ES28" s="105" t="s">
        <v>50</v>
      </c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7"/>
    </row>
    <row r="29" spans="1:161" ht="12.75" customHeight="1">
      <c r="A29" s="163" t="s">
        <v>51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15" t="s">
        <v>52</v>
      </c>
      <c r="BY29" s="116"/>
      <c r="BZ29" s="116"/>
      <c r="CA29" s="116"/>
      <c r="CB29" s="116"/>
      <c r="CC29" s="116"/>
      <c r="CD29" s="116"/>
      <c r="CE29" s="172"/>
      <c r="CF29" s="173" t="s">
        <v>50</v>
      </c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72"/>
      <c r="CS29" s="173" t="s">
        <v>50</v>
      </c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72"/>
      <c r="DF29" s="174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6"/>
      <c r="DS29" s="17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6"/>
      <c r="EF29" s="174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6"/>
      <c r="ES29" s="174" t="s">
        <v>50</v>
      </c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7"/>
    </row>
    <row r="30" spans="1:161" ht="12.75">
      <c r="A30" s="214" t="s">
        <v>53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6" t="s">
        <v>54</v>
      </c>
      <c r="BY30" s="217"/>
      <c r="BZ30" s="217"/>
      <c r="CA30" s="217"/>
      <c r="CB30" s="217"/>
      <c r="CC30" s="217"/>
      <c r="CD30" s="217"/>
      <c r="CE30" s="218"/>
      <c r="CF30" s="219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8"/>
      <c r="CS30" s="173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72"/>
      <c r="DF30" s="198">
        <f>DF33+DF37</f>
        <v>10652516.369999999</v>
      </c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200"/>
      <c r="DS30" s="198">
        <f>DS33+DS37</f>
        <v>10045884.369999999</v>
      </c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200"/>
      <c r="EF30" s="198">
        <f>EF33+EF37</f>
        <v>10049884.369999999</v>
      </c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200"/>
      <c r="ES30" s="174" t="s">
        <v>50</v>
      </c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7"/>
    </row>
    <row r="31" spans="1:161" ht="8.25" customHeight="1">
      <c r="A31" s="178" t="s">
        <v>55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201" t="s">
        <v>56</v>
      </c>
      <c r="BY31" s="181"/>
      <c r="BZ31" s="181"/>
      <c r="CA31" s="181"/>
      <c r="CB31" s="181"/>
      <c r="CC31" s="181"/>
      <c r="CD31" s="181"/>
      <c r="CE31" s="182"/>
      <c r="CF31" s="180" t="s">
        <v>57</v>
      </c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2"/>
      <c r="CS31" s="180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2"/>
      <c r="DF31" s="203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5"/>
      <c r="DS31" s="203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5"/>
      <c r="EF31" s="203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5"/>
      <c r="ES31" s="209" t="s">
        <v>50</v>
      </c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1"/>
    </row>
    <row r="32" spans="1:161" ht="10.5" customHeight="1" thickBot="1">
      <c r="A32" s="114" t="s">
        <v>58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0"/>
      <c r="BW32" s="10"/>
      <c r="BX32" s="202"/>
      <c r="BY32" s="184"/>
      <c r="BZ32" s="184"/>
      <c r="CA32" s="184"/>
      <c r="CB32" s="184"/>
      <c r="CC32" s="184"/>
      <c r="CD32" s="184"/>
      <c r="CE32" s="185"/>
      <c r="CF32" s="189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1"/>
      <c r="CS32" s="183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5"/>
      <c r="DF32" s="206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8"/>
      <c r="DS32" s="206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8"/>
      <c r="EF32" s="206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8"/>
      <c r="ES32" s="212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213"/>
    </row>
    <row r="33" spans="1:161" ht="12.75" customHeight="1">
      <c r="A33" s="178" t="s">
        <v>55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80" t="s">
        <v>59</v>
      </c>
      <c r="BY33" s="181"/>
      <c r="BZ33" s="181"/>
      <c r="CA33" s="181"/>
      <c r="CB33" s="181"/>
      <c r="CC33" s="181"/>
      <c r="CD33" s="181"/>
      <c r="CE33" s="182"/>
      <c r="CF33" s="186" t="s">
        <v>60</v>
      </c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8"/>
      <c r="CS33" s="180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2"/>
      <c r="DF33" s="192">
        <f>DF35+DF36</f>
        <v>10401016.369999999</v>
      </c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4"/>
      <c r="DS33" s="192">
        <f>DS35+DS36</f>
        <v>9748384.3699999992</v>
      </c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4"/>
      <c r="EF33" s="192">
        <f>EF35+EF36</f>
        <v>9748384.3699999992</v>
      </c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4"/>
      <c r="ES33" s="209" t="s">
        <v>50</v>
      </c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1"/>
    </row>
    <row r="34" spans="1:161" ht="14.25" customHeight="1" thickBot="1">
      <c r="A34" s="223" t="s">
        <v>61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10"/>
      <c r="BW34" s="10"/>
      <c r="BX34" s="183"/>
      <c r="BY34" s="184"/>
      <c r="BZ34" s="184"/>
      <c r="CA34" s="184"/>
      <c r="CB34" s="184"/>
      <c r="CC34" s="184"/>
      <c r="CD34" s="184"/>
      <c r="CE34" s="185"/>
      <c r="CF34" s="189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1"/>
      <c r="CS34" s="189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1"/>
      <c r="DF34" s="195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7"/>
      <c r="DS34" s="195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7"/>
      <c r="EF34" s="195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7"/>
      <c r="ES34" s="220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2"/>
    </row>
    <row r="35" spans="1:161" ht="21" customHeight="1">
      <c r="A35" s="224" t="s">
        <v>62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6"/>
      <c r="BX35" s="202" t="s">
        <v>63</v>
      </c>
      <c r="BY35" s="184"/>
      <c r="BZ35" s="184"/>
      <c r="CA35" s="184"/>
      <c r="CB35" s="184"/>
      <c r="CC35" s="184"/>
      <c r="CD35" s="184"/>
      <c r="CE35" s="185"/>
      <c r="CF35" s="101" t="s">
        <v>60</v>
      </c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7"/>
      <c r="CS35" s="101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7"/>
      <c r="DF35" s="102">
        <f>992000</f>
        <v>992000</v>
      </c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4"/>
      <c r="DS35" s="102">
        <f>992000</f>
        <v>992000</v>
      </c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4"/>
      <c r="EF35" s="102">
        <f>992000</f>
        <v>992000</v>
      </c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4"/>
      <c r="ES35" s="105" t="s">
        <v>50</v>
      </c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7"/>
    </row>
    <row r="36" spans="1:161" ht="23.25" customHeight="1">
      <c r="A36" s="92" t="s">
        <v>64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115" t="s">
        <v>65</v>
      </c>
      <c r="BY36" s="116"/>
      <c r="BZ36" s="116"/>
      <c r="CA36" s="116"/>
      <c r="CB36" s="116"/>
      <c r="CC36" s="116"/>
      <c r="CD36" s="116"/>
      <c r="CE36" s="172"/>
      <c r="CF36" s="173" t="s">
        <v>60</v>
      </c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72"/>
      <c r="CS36" s="173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72"/>
      <c r="DF36" s="228">
        <f>8758249.37+613000+12000+25767</f>
        <v>9409016.3699999992</v>
      </c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30"/>
      <c r="DS36" s="228">
        <f>8756384.37</f>
        <v>8756384.3699999992</v>
      </c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30"/>
      <c r="EF36" s="228">
        <f>8756384.37</f>
        <v>8756384.3699999992</v>
      </c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30"/>
      <c r="ES36" s="174" t="s">
        <v>50</v>
      </c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7"/>
    </row>
    <row r="37" spans="1:161" ht="14.25" customHeight="1">
      <c r="A37" s="240" t="s">
        <v>66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2"/>
      <c r="BX37" s="115" t="s">
        <v>67</v>
      </c>
      <c r="BY37" s="116"/>
      <c r="BZ37" s="116"/>
      <c r="CA37" s="116"/>
      <c r="CB37" s="116"/>
      <c r="CC37" s="116"/>
      <c r="CD37" s="116"/>
      <c r="CE37" s="172"/>
      <c r="CF37" s="173" t="s">
        <v>68</v>
      </c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72"/>
      <c r="CS37" s="173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72"/>
      <c r="DF37" s="235">
        <f>DF38+DF40</f>
        <v>251500</v>
      </c>
      <c r="DG37" s="236"/>
      <c r="DH37" s="236"/>
      <c r="DI37" s="236"/>
      <c r="DJ37" s="236"/>
      <c r="DK37" s="236"/>
      <c r="DL37" s="236"/>
      <c r="DM37" s="236"/>
      <c r="DN37" s="236"/>
      <c r="DO37" s="236"/>
      <c r="DP37" s="236"/>
      <c r="DQ37" s="236"/>
      <c r="DR37" s="237"/>
      <c r="DS37" s="235">
        <f>DS38+DS40</f>
        <v>297500</v>
      </c>
      <c r="DT37" s="236"/>
      <c r="DU37" s="236"/>
      <c r="DV37" s="236"/>
      <c r="DW37" s="236"/>
      <c r="DX37" s="236"/>
      <c r="DY37" s="236"/>
      <c r="DZ37" s="236"/>
      <c r="EA37" s="236"/>
      <c r="EB37" s="236"/>
      <c r="EC37" s="236"/>
      <c r="ED37" s="236"/>
      <c r="EE37" s="237"/>
      <c r="EF37" s="235">
        <f>EF38+EF40</f>
        <v>301500</v>
      </c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7"/>
      <c r="ES37" s="174" t="s">
        <v>50</v>
      </c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7"/>
    </row>
    <row r="38" spans="1:161" ht="11.1" customHeight="1">
      <c r="A38" s="238" t="s">
        <v>55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01" t="s">
        <v>69</v>
      </c>
      <c r="BY38" s="181"/>
      <c r="BZ38" s="181"/>
      <c r="CA38" s="181"/>
      <c r="CB38" s="181"/>
      <c r="CC38" s="181"/>
      <c r="CD38" s="181"/>
      <c r="CE38" s="182"/>
      <c r="CF38" s="180" t="s">
        <v>68</v>
      </c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2"/>
      <c r="CS38" s="180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2"/>
      <c r="DF38" s="203">
        <f>251500</f>
        <v>251500</v>
      </c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5"/>
      <c r="DS38" s="203">
        <f>297500</f>
        <v>297500</v>
      </c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5"/>
      <c r="EF38" s="203">
        <f>301500</f>
        <v>301500</v>
      </c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5"/>
      <c r="ES38" s="209" t="s">
        <v>50</v>
      </c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1"/>
    </row>
    <row r="39" spans="1:161" ht="11.1" customHeight="1">
      <c r="A39" s="231" t="s">
        <v>70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3"/>
      <c r="BX39" s="202"/>
      <c r="BY39" s="184"/>
      <c r="BZ39" s="184"/>
      <c r="CA39" s="184"/>
      <c r="CB39" s="184"/>
      <c r="CC39" s="184"/>
      <c r="CD39" s="184"/>
      <c r="CE39" s="185"/>
      <c r="CF39" s="183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3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06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8"/>
      <c r="DS39" s="206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8"/>
      <c r="EF39" s="206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8"/>
      <c r="ES39" s="212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213"/>
    </row>
    <row r="40" spans="1:161" ht="11.1" customHeight="1">
      <c r="A40" s="234" t="s">
        <v>71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3"/>
      <c r="BX40" s="115" t="s">
        <v>72</v>
      </c>
      <c r="BY40" s="116"/>
      <c r="BZ40" s="116"/>
      <c r="CA40" s="116"/>
      <c r="CB40" s="116"/>
      <c r="CC40" s="116"/>
      <c r="CD40" s="116"/>
      <c r="CE40" s="172"/>
      <c r="CF40" s="173" t="s">
        <v>68</v>
      </c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72"/>
      <c r="CS40" s="173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72"/>
      <c r="DF40" s="228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30"/>
      <c r="DS40" s="228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30"/>
      <c r="EF40" s="228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30"/>
      <c r="ES40" s="174" t="s">
        <v>50</v>
      </c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7"/>
    </row>
    <row r="41" spans="1:161" ht="15.75" customHeight="1">
      <c r="A41" s="214" t="s">
        <v>73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6" t="s">
        <v>74</v>
      </c>
      <c r="BY41" s="217"/>
      <c r="BZ41" s="217"/>
      <c r="CA41" s="217"/>
      <c r="CB41" s="217"/>
      <c r="CC41" s="217"/>
      <c r="CD41" s="217"/>
      <c r="CE41" s="218"/>
      <c r="CF41" s="219" t="s">
        <v>50</v>
      </c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8"/>
      <c r="CS41" s="173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72"/>
      <c r="DF41" s="243">
        <f>DF42+DF71+DF76</f>
        <v>10652516.370000001</v>
      </c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5"/>
      <c r="DS41" s="243">
        <f>DS42+DS71+DS76</f>
        <v>10045884.370000001</v>
      </c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5"/>
      <c r="EF41" s="243">
        <f>EF42+EF71+EF76</f>
        <v>10049884.370000001</v>
      </c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5"/>
      <c r="ES41" s="174" t="s">
        <v>50</v>
      </c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7"/>
    </row>
    <row r="42" spans="1:161" ht="22.5" customHeight="1">
      <c r="A42" s="246" t="s">
        <v>75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115" t="s">
        <v>76</v>
      </c>
      <c r="BY42" s="116"/>
      <c r="BZ42" s="116"/>
      <c r="CA42" s="116"/>
      <c r="CB42" s="116"/>
      <c r="CC42" s="116"/>
      <c r="CD42" s="116"/>
      <c r="CE42" s="172"/>
      <c r="CF42" s="173" t="s">
        <v>50</v>
      </c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72"/>
      <c r="CS42" s="173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72"/>
      <c r="DF42" s="243">
        <f>DF43+DF44+DF45+DF46+DF47+DF53+DF54+DF55+DF56+DF58+DF59+DF60+DF62+DF63+DF64+DF57+DF61+DF65</f>
        <v>8561000</v>
      </c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5"/>
      <c r="DS42" s="243">
        <f>DS43+DS44+DS45+DS46+DS47+DS53+DS54+DS55+DS56+DS58+DS59+DS60+DS62+DS63+DS64+DS57+DS61+DS65</f>
        <v>7994000</v>
      </c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5"/>
      <c r="EF42" s="243">
        <f>EF43+EF44+EF45+EF46+EF47+EF53+EF54+EF55+EF56+EF58+EF59+EF60+EF62+EF63+EF64+EF57+EF61+EF65</f>
        <v>7998000</v>
      </c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5"/>
      <c r="ES42" s="174" t="s">
        <v>50</v>
      </c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7"/>
    </row>
    <row r="43" spans="1:161" ht="22.5" customHeight="1">
      <c r="A43" s="92" t="s">
        <v>77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115" t="s">
        <v>78</v>
      </c>
      <c r="BY43" s="116"/>
      <c r="BZ43" s="116"/>
      <c r="CA43" s="116"/>
      <c r="CB43" s="116"/>
      <c r="CC43" s="116"/>
      <c r="CD43" s="116"/>
      <c r="CE43" s="172"/>
      <c r="CF43" s="173" t="s">
        <v>79</v>
      </c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72"/>
      <c r="CS43" s="173" t="s">
        <v>80</v>
      </c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72"/>
      <c r="DF43" s="248">
        <f>3080000</f>
        <v>3080000</v>
      </c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50"/>
      <c r="DS43" s="248">
        <f>3080000</f>
        <v>3080000</v>
      </c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50"/>
      <c r="EF43" s="248">
        <f>3080000</f>
        <v>3080000</v>
      </c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50"/>
      <c r="ES43" s="174" t="s">
        <v>50</v>
      </c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7"/>
    </row>
    <row r="44" spans="1:161" ht="22.5" customHeight="1">
      <c r="A44" s="92" t="s">
        <v>81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115" t="s">
        <v>78</v>
      </c>
      <c r="BY44" s="116"/>
      <c r="BZ44" s="116"/>
      <c r="CA44" s="116"/>
      <c r="CB44" s="116"/>
      <c r="CC44" s="116"/>
      <c r="CD44" s="116"/>
      <c r="CE44" s="172"/>
      <c r="CF44" s="173" t="s">
        <v>79</v>
      </c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72"/>
      <c r="CS44" s="173" t="s">
        <v>252</v>
      </c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72"/>
      <c r="DF44" s="228">
        <f>2590000+400000</f>
        <v>2990000</v>
      </c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30"/>
      <c r="DS44" s="228">
        <f>2590000</f>
        <v>2590000</v>
      </c>
      <c r="DT44" s="229"/>
      <c r="DU44" s="229"/>
      <c r="DV44" s="229"/>
      <c r="DW44" s="229"/>
      <c r="DX44" s="229"/>
      <c r="DY44" s="229"/>
      <c r="DZ44" s="229"/>
      <c r="EA44" s="229"/>
      <c r="EB44" s="229"/>
      <c r="EC44" s="229"/>
      <c r="ED44" s="229"/>
      <c r="EE44" s="230"/>
      <c r="EF44" s="228">
        <f>2590000</f>
        <v>2590000</v>
      </c>
      <c r="EG44" s="229"/>
      <c r="EH44" s="229"/>
      <c r="EI44" s="229"/>
      <c r="EJ44" s="229"/>
      <c r="EK44" s="229"/>
      <c r="EL44" s="229"/>
      <c r="EM44" s="229"/>
      <c r="EN44" s="229"/>
      <c r="EO44" s="229"/>
      <c r="EP44" s="229"/>
      <c r="EQ44" s="229"/>
      <c r="ER44" s="230"/>
      <c r="ES44" s="174" t="s">
        <v>50</v>
      </c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7"/>
    </row>
    <row r="45" spans="1:161" ht="22.5" customHeight="1">
      <c r="A45" s="92" t="s">
        <v>81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115" t="s">
        <v>78</v>
      </c>
      <c r="BY45" s="116"/>
      <c r="BZ45" s="116"/>
      <c r="CA45" s="116"/>
      <c r="CB45" s="116"/>
      <c r="CC45" s="116"/>
      <c r="CD45" s="116"/>
      <c r="CE45" s="172"/>
      <c r="CF45" s="173" t="s">
        <v>79</v>
      </c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72"/>
      <c r="CS45" s="173" t="s">
        <v>253</v>
      </c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72"/>
      <c r="DF45" s="228">
        <f>170000+9000</f>
        <v>179000</v>
      </c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30"/>
      <c r="DS45" s="228">
        <f>170000</f>
        <v>170000</v>
      </c>
      <c r="DT45" s="229"/>
      <c r="DU45" s="229"/>
      <c r="DV45" s="229"/>
      <c r="DW45" s="229"/>
      <c r="DX45" s="229"/>
      <c r="DY45" s="229"/>
      <c r="DZ45" s="229"/>
      <c r="EA45" s="229"/>
      <c r="EB45" s="229"/>
      <c r="EC45" s="229"/>
      <c r="ED45" s="229"/>
      <c r="EE45" s="230"/>
      <c r="EF45" s="228">
        <f>170000</f>
        <v>170000</v>
      </c>
      <c r="EG45" s="229"/>
      <c r="EH45" s="229"/>
      <c r="EI45" s="229"/>
      <c r="EJ45" s="229"/>
      <c r="EK45" s="229"/>
      <c r="EL45" s="229"/>
      <c r="EM45" s="229"/>
      <c r="EN45" s="229"/>
      <c r="EO45" s="229"/>
      <c r="EP45" s="229"/>
      <c r="EQ45" s="229"/>
      <c r="ER45" s="230"/>
      <c r="ES45" s="174" t="s">
        <v>50</v>
      </c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7"/>
    </row>
    <row r="46" spans="1:161" ht="22.5" hidden="1" customHeight="1">
      <c r="A46" s="92" t="s">
        <v>81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115" t="s">
        <v>78</v>
      </c>
      <c r="BY46" s="116"/>
      <c r="BZ46" s="116"/>
      <c r="CA46" s="116"/>
      <c r="CB46" s="116"/>
      <c r="CC46" s="116"/>
      <c r="CD46" s="116"/>
      <c r="CE46" s="172"/>
      <c r="CF46" s="173" t="s">
        <v>79</v>
      </c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72"/>
      <c r="CS46" s="173" t="s">
        <v>82</v>
      </c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72"/>
      <c r="DF46" s="228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30"/>
      <c r="DS46" s="228"/>
      <c r="DT46" s="229"/>
      <c r="DU46" s="229"/>
      <c r="DV46" s="229"/>
      <c r="DW46" s="229"/>
      <c r="DX46" s="229"/>
      <c r="DY46" s="229"/>
      <c r="DZ46" s="229"/>
      <c r="EA46" s="229"/>
      <c r="EB46" s="229"/>
      <c r="EC46" s="229"/>
      <c r="ED46" s="229"/>
      <c r="EE46" s="230"/>
      <c r="EF46" s="228"/>
      <c r="EG46" s="229"/>
      <c r="EH46" s="229"/>
      <c r="EI46" s="229"/>
      <c r="EJ46" s="229"/>
      <c r="EK46" s="229"/>
      <c r="EL46" s="229"/>
      <c r="EM46" s="229"/>
      <c r="EN46" s="229"/>
      <c r="EO46" s="229"/>
      <c r="EP46" s="229"/>
      <c r="EQ46" s="229"/>
      <c r="ER46" s="230"/>
      <c r="ES46" s="174" t="s">
        <v>50</v>
      </c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7"/>
    </row>
    <row r="47" spans="1:161" ht="23.25" hidden="1" customHeight="1">
      <c r="A47" s="92" t="s">
        <v>83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2"/>
      <c r="BX47" s="115" t="s">
        <v>78</v>
      </c>
      <c r="BY47" s="116"/>
      <c r="BZ47" s="116"/>
      <c r="CA47" s="116"/>
      <c r="CB47" s="116"/>
      <c r="CC47" s="116"/>
      <c r="CD47" s="116"/>
      <c r="CE47" s="172"/>
      <c r="CF47" s="173" t="s">
        <v>79</v>
      </c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72"/>
      <c r="CS47" s="173" t="s">
        <v>84</v>
      </c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72"/>
      <c r="DF47" s="228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30"/>
      <c r="DS47" s="228"/>
      <c r="DT47" s="229"/>
      <c r="DU47" s="229"/>
      <c r="DV47" s="229"/>
      <c r="DW47" s="229"/>
      <c r="DX47" s="229"/>
      <c r="DY47" s="229"/>
      <c r="DZ47" s="229"/>
      <c r="EA47" s="229"/>
      <c r="EB47" s="229"/>
      <c r="EC47" s="229"/>
      <c r="ED47" s="229"/>
      <c r="EE47" s="230"/>
      <c r="EF47" s="228"/>
      <c r="EG47" s="229"/>
      <c r="EH47" s="229"/>
      <c r="EI47" s="229"/>
      <c r="EJ47" s="229"/>
      <c r="EK47" s="229"/>
      <c r="EL47" s="229"/>
      <c r="EM47" s="229"/>
      <c r="EN47" s="229"/>
      <c r="EO47" s="229"/>
      <c r="EP47" s="229"/>
      <c r="EQ47" s="229"/>
      <c r="ER47" s="230"/>
      <c r="ES47" s="174" t="s">
        <v>50</v>
      </c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7"/>
    </row>
    <row r="48" spans="1:161" ht="11.1" hidden="1" customHeight="1">
      <c r="A48" s="92" t="s">
        <v>85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4"/>
      <c r="BX48" s="115" t="s">
        <v>86</v>
      </c>
      <c r="BY48" s="116"/>
      <c r="BZ48" s="116"/>
      <c r="CA48" s="116"/>
      <c r="CB48" s="116"/>
      <c r="CC48" s="116"/>
      <c r="CD48" s="116"/>
      <c r="CE48" s="172"/>
      <c r="CF48" s="173" t="s">
        <v>87</v>
      </c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72"/>
      <c r="CS48" s="173" t="s">
        <v>88</v>
      </c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72"/>
      <c r="DF48" s="228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30"/>
      <c r="DS48" s="228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30"/>
      <c r="EF48" s="228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30"/>
      <c r="ES48" s="174" t="s">
        <v>50</v>
      </c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7"/>
    </row>
    <row r="49" spans="1:161" ht="11.1" hidden="1" customHeight="1">
      <c r="A49" s="92" t="s">
        <v>85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4"/>
      <c r="BX49" s="115" t="s">
        <v>86</v>
      </c>
      <c r="BY49" s="116"/>
      <c r="BZ49" s="116"/>
      <c r="CA49" s="116"/>
      <c r="CB49" s="116"/>
      <c r="CC49" s="116"/>
      <c r="CD49" s="116"/>
      <c r="CE49" s="172"/>
      <c r="CF49" s="173" t="s">
        <v>87</v>
      </c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72"/>
      <c r="CS49" s="173" t="s">
        <v>89</v>
      </c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72"/>
      <c r="DF49" s="228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30"/>
      <c r="DS49" s="228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30"/>
      <c r="EF49" s="228"/>
      <c r="EG49" s="229"/>
      <c r="EH49" s="229"/>
      <c r="EI49" s="229"/>
      <c r="EJ49" s="229"/>
      <c r="EK49" s="229"/>
      <c r="EL49" s="229"/>
      <c r="EM49" s="229"/>
      <c r="EN49" s="229"/>
      <c r="EO49" s="229"/>
      <c r="EP49" s="229"/>
      <c r="EQ49" s="229"/>
      <c r="ER49" s="230"/>
      <c r="ES49" s="174" t="s">
        <v>50</v>
      </c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7"/>
    </row>
    <row r="50" spans="1:161" ht="11.1" hidden="1" customHeight="1">
      <c r="A50" s="92" t="s">
        <v>85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4"/>
      <c r="BX50" s="115" t="s">
        <v>86</v>
      </c>
      <c r="BY50" s="116"/>
      <c r="BZ50" s="116"/>
      <c r="CA50" s="116"/>
      <c r="CB50" s="116"/>
      <c r="CC50" s="116"/>
      <c r="CD50" s="116"/>
      <c r="CE50" s="172"/>
      <c r="CF50" s="173" t="s">
        <v>87</v>
      </c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72"/>
      <c r="CS50" s="173" t="s">
        <v>90</v>
      </c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72"/>
      <c r="DF50" s="228"/>
      <c r="DG50" s="229"/>
      <c r="DH50" s="229"/>
      <c r="DI50" s="229"/>
      <c r="DJ50" s="229"/>
      <c r="DK50" s="229"/>
      <c r="DL50" s="229"/>
      <c r="DM50" s="229"/>
      <c r="DN50" s="229"/>
      <c r="DO50" s="229"/>
      <c r="DP50" s="229"/>
      <c r="DQ50" s="229"/>
      <c r="DR50" s="230"/>
      <c r="DS50" s="228"/>
      <c r="DT50" s="229"/>
      <c r="DU50" s="229"/>
      <c r="DV50" s="229"/>
      <c r="DW50" s="229"/>
      <c r="DX50" s="229"/>
      <c r="DY50" s="229"/>
      <c r="DZ50" s="229"/>
      <c r="EA50" s="229"/>
      <c r="EB50" s="229"/>
      <c r="EC50" s="229"/>
      <c r="ED50" s="229"/>
      <c r="EE50" s="230"/>
      <c r="EF50" s="228"/>
      <c r="EG50" s="229"/>
      <c r="EH50" s="229"/>
      <c r="EI50" s="229"/>
      <c r="EJ50" s="229"/>
      <c r="EK50" s="229"/>
      <c r="EL50" s="229"/>
      <c r="EM50" s="229"/>
      <c r="EN50" s="229"/>
      <c r="EO50" s="229"/>
      <c r="EP50" s="229"/>
      <c r="EQ50" s="229"/>
      <c r="ER50" s="230"/>
      <c r="ES50" s="174" t="s">
        <v>50</v>
      </c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7"/>
    </row>
    <row r="51" spans="1:161" ht="11.1" hidden="1" customHeight="1">
      <c r="A51" s="92" t="s">
        <v>85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4"/>
      <c r="BX51" s="115" t="s">
        <v>86</v>
      </c>
      <c r="BY51" s="116"/>
      <c r="BZ51" s="116"/>
      <c r="CA51" s="116"/>
      <c r="CB51" s="116"/>
      <c r="CC51" s="116"/>
      <c r="CD51" s="116"/>
      <c r="CE51" s="172"/>
      <c r="CF51" s="173" t="s">
        <v>87</v>
      </c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72"/>
      <c r="CS51" s="173" t="s">
        <v>91</v>
      </c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72"/>
      <c r="DF51" s="228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30"/>
      <c r="DS51" s="228"/>
      <c r="DT51" s="229"/>
      <c r="DU51" s="229"/>
      <c r="DV51" s="229"/>
      <c r="DW51" s="229"/>
      <c r="DX51" s="229"/>
      <c r="DY51" s="229"/>
      <c r="DZ51" s="229"/>
      <c r="EA51" s="229"/>
      <c r="EB51" s="229"/>
      <c r="EC51" s="229"/>
      <c r="ED51" s="229"/>
      <c r="EE51" s="230"/>
      <c r="EF51" s="228"/>
      <c r="EG51" s="229"/>
      <c r="EH51" s="229"/>
      <c r="EI51" s="229"/>
      <c r="EJ51" s="229"/>
      <c r="EK51" s="229"/>
      <c r="EL51" s="229"/>
      <c r="EM51" s="229"/>
      <c r="EN51" s="229"/>
      <c r="EO51" s="229"/>
      <c r="EP51" s="229"/>
      <c r="EQ51" s="229"/>
      <c r="ER51" s="230"/>
      <c r="ES51" s="174" t="s">
        <v>50</v>
      </c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7"/>
    </row>
    <row r="52" spans="1:161" ht="11.1" hidden="1" customHeight="1">
      <c r="A52" s="92" t="s">
        <v>85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4"/>
      <c r="BX52" s="115" t="s">
        <v>86</v>
      </c>
      <c r="BY52" s="116"/>
      <c r="BZ52" s="116"/>
      <c r="CA52" s="116"/>
      <c r="CB52" s="116"/>
      <c r="CC52" s="116"/>
      <c r="CD52" s="116"/>
      <c r="CE52" s="172"/>
      <c r="CF52" s="173" t="s">
        <v>87</v>
      </c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72"/>
      <c r="CS52" s="173" t="s">
        <v>92</v>
      </c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72"/>
      <c r="DF52" s="228"/>
      <c r="DG52" s="229"/>
      <c r="DH52" s="229"/>
      <c r="DI52" s="229"/>
      <c r="DJ52" s="229"/>
      <c r="DK52" s="229"/>
      <c r="DL52" s="229"/>
      <c r="DM52" s="229"/>
      <c r="DN52" s="229"/>
      <c r="DO52" s="229"/>
      <c r="DP52" s="229"/>
      <c r="DQ52" s="229"/>
      <c r="DR52" s="230"/>
      <c r="DS52" s="228"/>
      <c r="DT52" s="229"/>
      <c r="DU52" s="229"/>
      <c r="DV52" s="229"/>
      <c r="DW52" s="229"/>
      <c r="DX52" s="229"/>
      <c r="DY52" s="229"/>
      <c r="DZ52" s="229"/>
      <c r="EA52" s="229"/>
      <c r="EB52" s="229"/>
      <c r="EC52" s="229"/>
      <c r="ED52" s="229"/>
      <c r="EE52" s="230"/>
      <c r="EF52" s="228"/>
      <c r="EG52" s="229"/>
      <c r="EH52" s="229"/>
      <c r="EI52" s="229"/>
      <c r="EJ52" s="229"/>
      <c r="EK52" s="229"/>
      <c r="EL52" s="229"/>
      <c r="EM52" s="229"/>
      <c r="EN52" s="229"/>
      <c r="EO52" s="229"/>
      <c r="EP52" s="229"/>
      <c r="EQ52" s="229"/>
      <c r="ER52" s="230"/>
      <c r="ES52" s="174" t="s">
        <v>50</v>
      </c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7"/>
    </row>
    <row r="53" spans="1:161" ht="12" customHeight="1">
      <c r="A53" s="92" t="s">
        <v>93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115" t="s">
        <v>78</v>
      </c>
      <c r="BY53" s="116"/>
      <c r="BZ53" s="116"/>
      <c r="CA53" s="116"/>
      <c r="CB53" s="116"/>
      <c r="CC53" s="116"/>
      <c r="CD53" s="116"/>
      <c r="CE53" s="172"/>
      <c r="CF53" s="173" t="s">
        <v>79</v>
      </c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72"/>
      <c r="CS53" s="173" t="s">
        <v>94</v>
      </c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72"/>
      <c r="DF53" s="248">
        <f>40000</f>
        <v>40000</v>
      </c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50"/>
      <c r="DS53" s="248">
        <f>40000</f>
        <v>40000</v>
      </c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50"/>
      <c r="EF53" s="248">
        <f>40000</f>
        <v>40000</v>
      </c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50"/>
      <c r="ES53" s="174" t="s">
        <v>50</v>
      </c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7"/>
    </row>
    <row r="54" spans="1:161" ht="12" customHeight="1">
      <c r="A54" s="92" t="s">
        <v>93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115" t="s">
        <v>78</v>
      </c>
      <c r="BY54" s="116"/>
      <c r="BZ54" s="116"/>
      <c r="CA54" s="116"/>
      <c r="CB54" s="116"/>
      <c r="CC54" s="116"/>
      <c r="CD54" s="116"/>
      <c r="CE54" s="172"/>
      <c r="CF54" s="173" t="s">
        <v>79</v>
      </c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72"/>
      <c r="CS54" s="173" t="s">
        <v>254</v>
      </c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72"/>
      <c r="DF54" s="228">
        <f>40000</f>
        <v>40000</v>
      </c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30"/>
      <c r="DS54" s="228">
        <f>40000</f>
        <v>40000</v>
      </c>
      <c r="DT54" s="229"/>
      <c r="DU54" s="229"/>
      <c r="DV54" s="229"/>
      <c r="DW54" s="229"/>
      <c r="DX54" s="229"/>
      <c r="DY54" s="229"/>
      <c r="DZ54" s="229"/>
      <c r="EA54" s="229"/>
      <c r="EB54" s="229"/>
      <c r="EC54" s="229"/>
      <c r="ED54" s="229"/>
      <c r="EE54" s="230"/>
      <c r="EF54" s="228">
        <f>40000</f>
        <v>40000</v>
      </c>
      <c r="EG54" s="229"/>
      <c r="EH54" s="229"/>
      <c r="EI54" s="229"/>
      <c r="EJ54" s="229"/>
      <c r="EK54" s="229"/>
      <c r="EL54" s="229"/>
      <c r="EM54" s="229"/>
      <c r="EN54" s="229"/>
      <c r="EO54" s="229"/>
      <c r="EP54" s="229"/>
      <c r="EQ54" s="229"/>
      <c r="ER54" s="230"/>
      <c r="ES54" s="174" t="s">
        <v>50</v>
      </c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7"/>
    </row>
    <row r="55" spans="1:161" ht="12" customHeight="1">
      <c r="A55" s="92" t="s">
        <v>93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115" t="s">
        <v>78</v>
      </c>
      <c r="BY55" s="116"/>
      <c r="BZ55" s="116"/>
      <c r="CA55" s="116"/>
      <c r="CB55" s="116"/>
      <c r="CC55" s="116"/>
      <c r="CD55" s="116"/>
      <c r="CE55" s="172"/>
      <c r="CF55" s="173" t="s">
        <v>79</v>
      </c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72"/>
      <c r="CS55" s="173" t="s">
        <v>255</v>
      </c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72"/>
      <c r="DF55" s="228">
        <f>5000</f>
        <v>5000</v>
      </c>
      <c r="DG55" s="229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  <c r="DR55" s="230"/>
      <c r="DS55" s="228">
        <f>5000</f>
        <v>5000</v>
      </c>
      <c r="DT55" s="229"/>
      <c r="DU55" s="229"/>
      <c r="DV55" s="229"/>
      <c r="DW55" s="229"/>
      <c r="DX55" s="229"/>
      <c r="DY55" s="229"/>
      <c r="DZ55" s="229"/>
      <c r="EA55" s="229"/>
      <c r="EB55" s="229"/>
      <c r="EC55" s="229"/>
      <c r="ED55" s="229"/>
      <c r="EE55" s="230"/>
      <c r="EF55" s="228">
        <f>5000</f>
        <v>5000</v>
      </c>
      <c r="EG55" s="229"/>
      <c r="EH55" s="229"/>
      <c r="EI55" s="229"/>
      <c r="EJ55" s="229"/>
      <c r="EK55" s="229"/>
      <c r="EL55" s="229"/>
      <c r="EM55" s="229"/>
      <c r="EN55" s="229"/>
      <c r="EO55" s="229"/>
      <c r="EP55" s="229"/>
      <c r="EQ55" s="229"/>
      <c r="ER55" s="230"/>
      <c r="ES55" s="174" t="s">
        <v>50</v>
      </c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7"/>
    </row>
    <row r="56" spans="1:161" ht="12" hidden="1" customHeight="1">
      <c r="A56" s="92" t="s">
        <v>93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115" t="s">
        <v>78</v>
      </c>
      <c r="BY56" s="116"/>
      <c r="BZ56" s="116"/>
      <c r="CA56" s="116"/>
      <c r="CB56" s="116"/>
      <c r="CC56" s="116"/>
      <c r="CD56" s="116"/>
      <c r="CE56" s="172"/>
      <c r="CF56" s="173" t="s">
        <v>79</v>
      </c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72"/>
      <c r="CS56" s="173" t="s">
        <v>97</v>
      </c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72"/>
      <c r="DF56" s="228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30"/>
      <c r="DS56" s="228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30"/>
      <c r="EF56" s="228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30"/>
      <c r="ES56" s="174" t="s">
        <v>50</v>
      </c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7"/>
    </row>
    <row r="57" spans="1:161" ht="12" hidden="1" customHeight="1">
      <c r="A57" s="92" t="s">
        <v>93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115" t="s">
        <v>78</v>
      </c>
      <c r="BY57" s="116"/>
      <c r="BZ57" s="116"/>
      <c r="CA57" s="116"/>
      <c r="CB57" s="116"/>
      <c r="CC57" s="116"/>
      <c r="CD57" s="116"/>
      <c r="CE57" s="172"/>
      <c r="CF57" s="173" t="s">
        <v>79</v>
      </c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72"/>
      <c r="CS57" s="173" t="s">
        <v>98</v>
      </c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72"/>
      <c r="DF57" s="228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30"/>
      <c r="DS57" s="228"/>
      <c r="DT57" s="229"/>
      <c r="DU57" s="229"/>
      <c r="DV57" s="229"/>
      <c r="DW57" s="229"/>
      <c r="DX57" s="229"/>
      <c r="DY57" s="229"/>
      <c r="DZ57" s="229"/>
      <c r="EA57" s="229"/>
      <c r="EB57" s="229"/>
      <c r="EC57" s="229"/>
      <c r="ED57" s="229"/>
      <c r="EE57" s="230"/>
      <c r="EF57" s="228"/>
      <c r="EG57" s="229"/>
      <c r="EH57" s="229"/>
      <c r="EI57" s="229"/>
      <c r="EJ57" s="229"/>
      <c r="EK57" s="229"/>
      <c r="EL57" s="229"/>
      <c r="EM57" s="229"/>
      <c r="EN57" s="229"/>
      <c r="EO57" s="229"/>
      <c r="EP57" s="229"/>
      <c r="EQ57" s="229"/>
      <c r="ER57" s="230"/>
      <c r="ES57" s="174" t="s">
        <v>50</v>
      </c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7"/>
    </row>
    <row r="58" spans="1:161" ht="15.75" hidden="1" customHeight="1">
      <c r="A58" s="92" t="s">
        <v>99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115" t="s">
        <v>86</v>
      </c>
      <c r="BY58" s="116"/>
      <c r="BZ58" s="116"/>
      <c r="CA58" s="116"/>
      <c r="CB58" s="116"/>
      <c r="CC58" s="116"/>
      <c r="CD58" s="116"/>
      <c r="CE58" s="172"/>
      <c r="CF58" s="173" t="s">
        <v>100</v>
      </c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72"/>
      <c r="CS58" s="173" t="s">
        <v>94</v>
      </c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72"/>
      <c r="DF58" s="228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30"/>
      <c r="DS58" s="228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30"/>
      <c r="EF58" s="228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30"/>
      <c r="ES58" s="174" t="s">
        <v>50</v>
      </c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7"/>
    </row>
    <row r="59" spans="1:161" ht="15.75" hidden="1" customHeight="1">
      <c r="A59" s="92" t="s">
        <v>99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115" t="s">
        <v>86</v>
      </c>
      <c r="BY59" s="116"/>
      <c r="BZ59" s="116"/>
      <c r="CA59" s="116"/>
      <c r="CB59" s="116"/>
      <c r="CC59" s="116"/>
      <c r="CD59" s="116"/>
      <c r="CE59" s="172"/>
      <c r="CF59" s="173" t="s">
        <v>100</v>
      </c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72"/>
      <c r="CS59" s="173" t="s">
        <v>95</v>
      </c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72"/>
      <c r="DF59" s="228"/>
      <c r="DG59" s="229"/>
      <c r="DH59" s="229"/>
      <c r="DI59" s="229"/>
      <c r="DJ59" s="229"/>
      <c r="DK59" s="229"/>
      <c r="DL59" s="229"/>
      <c r="DM59" s="229"/>
      <c r="DN59" s="229"/>
      <c r="DO59" s="229"/>
      <c r="DP59" s="229"/>
      <c r="DQ59" s="229"/>
      <c r="DR59" s="230"/>
      <c r="DS59" s="228"/>
      <c r="DT59" s="229"/>
      <c r="DU59" s="229"/>
      <c r="DV59" s="229"/>
      <c r="DW59" s="229"/>
      <c r="DX59" s="229"/>
      <c r="DY59" s="229"/>
      <c r="DZ59" s="229"/>
      <c r="EA59" s="229"/>
      <c r="EB59" s="229"/>
      <c r="EC59" s="229"/>
      <c r="ED59" s="229"/>
      <c r="EE59" s="230"/>
      <c r="EF59" s="228"/>
      <c r="EG59" s="229"/>
      <c r="EH59" s="229"/>
      <c r="EI59" s="229"/>
      <c r="EJ59" s="229"/>
      <c r="EK59" s="229"/>
      <c r="EL59" s="229"/>
      <c r="EM59" s="229"/>
      <c r="EN59" s="229"/>
      <c r="EO59" s="229"/>
      <c r="EP59" s="229"/>
      <c r="EQ59" s="229"/>
      <c r="ER59" s="230"/>
      <c r="ES59" s="174" t="s">
        <v>50</v>
      </c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7"/>
    </row>
    <row r="60" spans="1:161" ht="15.75" hidden="1" customHeight="1">
      <c r="A60" s="92" t="s">
        <v>99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115" t="s">
        <v>101</v>
      </c>
      <c r="BY60" s="116"/>
      <c r="BZ60" s="116"/>
      <c r="CA60" s="116"/>
      <c r="CB60" s="116"/>
      <c r="CC60" s="116"/>
      <c r="CD60" s="116"/>
      <c r="CE60" s="172"/>
      <c r="CF60" s="173" t="s">
        <v>100</v>
      </c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72"/>
      <c r="CS60" s="173" t="s">
        <v>96</v>
      </c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72"/>
      <c r="DF60" s="228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30"/>
      <c r="DS60" s="228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30"/>
      <c r="EF60" s="228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30"/>
      <c r="ES60" s="174" t="s">
        <v>50</v>
      </c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7"/>
    </row>
    <row r="61" spans="1:161" ht="10.5" customHeight="1">
      <c r="A61" s="253" t="s">
        <v>102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58"/>
      <c r="BW61" s="58"/>
      <c r="BX61" s="115" t="s">
        <v>103</v>
      </c>
      <c r="BY61" s="116"/>
      <c r="BZ61" s="116"/>
      <c r="CA61" s="116"/>
      <c r="CB61" s="116"/>
      <c r="CC61" s="54"/>
      <c r="CD61" s="54"/>
      <c r="CE61" s="57"/>
      <c r="CF61" s="173" t="s">
        <v>100</v>
      </c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72"/>
      <c r="CS61" s="173" t="s">
        <v>104</v>
      </c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72"/>
      <c r="DF61" s="228"/>
      <c r="DG61" s="229"/>
      <c r="DH61" s="229"/>
      <c r="DI61" s="229"/>
      <c r="DJ61" s="229"/>
      <c r="DK61" s="229"/>
      <c r="DL61" s="229"/>
      <c r="DM61" s="229"/>
      <c r="DN61" s="229"/>
      <c r="DO61" s="229"/>
      <c r="DP61" s="229"/>
      <c r="DQ61" s="229"/>
      <c r="DR61" s="230"/>
      <c r="DS61" s="228"/>
      <c r="DT61" s="229"/>
      <c r="DU61" s="229"/>
      <c r="DV61" s="229"/>
      <c r="DW61" s="229"/>
      <c r="DX61" s="229"/>
      <c r="DY61" s="229"/>
      <c r="DZ61" s="229"/>
      <c r="EA61" s="229"/>
      <c r="EB61" s="229"/>
      <c r="EC61" s="229"/>
      <c r="ED61" s="229"/>
      <c r="EE61" s="230"/>
      <c r="EF61" s="228"/>
      <c r="EG61" s="229"/>
      <c r="EH61" s="229"/>
      <c r="EI61" s="229"/>
      <c r="EJ61" s="229"/>
      <c r="EK61" s="229"/>
      <c r="EL61" s="229"/>
      <c r="EM61" s="229"/>
      <c r="EN61" s="229"/>
      <c r="EO61" s="229"/>
      <c r="EP61" s="229"/>
      <c r="EQ61" s="229"/>
      <c r="ER61" s="230"/>
      <c r="ES61" s="174" t="s">
        <v>50</v>
      </c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7"/>
    </row>
    <row r="62" spans="1:161" ht="11.1" customHeight="1">
      <c r="A62" s="92" t="s">
        <v>105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4"/>
      <c r="BX62" s="115" t="s">
        <v>86</v>
      </c>
      <c r="BY62" s="116"/>
      <c r="BZ62" s="116"/>
      <c r="CA62" s="116"/>
      <c r="CB62" s="116"/>
      <c r="CC62" s="116"/>
      <c r="CD62" s="116"/>
      <c r="CE62" s="172"/>
      <c r="CF62" s="173" t="s">
        <v>100</v>
      </c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72"/>
      <c r="CS62" s="173" t="s">
        <v>256</v>
      </c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72"/>
      <c r="DF62" s="228">
        <f>5000-2000</f>
        <v>3000</v>
      </c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30"/>
      <c r="DS62" s="228">
        <f>5000</f>
        <v>5000</v>
      </c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30"/>
      <c r="EF62" s="228">
        <f>5000</f>
        <v>5000</v>
      </c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30"/>
      <c r="ES62" s="174" t="s">
        <v>50</v>
      </c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7"/>
    </row>
    <row r="63" spans="1:161" ht="11.1" customHeight="1">
      <c r="A63" s="92" t="s">
        <v>105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4"/>
      <c r="BX63" s="115" t="s">
        <v>86</v>
      </c>
      <c r="BY63" s="116"/>
      <c r="BZ63" s="116"/>
      <c r="CA63" s="116"/>
      <c r="CB63" s="116"/>
      <c r="CC63" s="116"/>
      <c r="CD63" s="116"/>
      <c r="CE63" s="172"/>
      <c r="CF63" s="173" t="s">
        <v>100</v>
      </c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72"/>
      <c r="CS63" s="173" t="s">
        <v>257</v>
      </c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72"/>
      <c r="DF63" s="228">
        <f>5000+2000</f>
        <v>7000</v>
      </c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30"/>
      <c r="DS63" s="228">
        <f>5000</f>
        <v>5000</v>
      </c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30"/>
      <c r="EF63" s="228">
        <f>5000</f>
        <v>5000</v>
      </c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30"/>
      <c r="ES63" s="174" t="s">
        <v>50</v>
      </c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7"/>
    </row>
    <row r="64" spans="1:161" ht="11.1" customHeight="1">
      <c r="A64" s="253" t="s">
        <v>106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5"/>
      <c r="BX64" s="115" t="s">
        <v>86</v>
      </c>
      <c r="BY64" s="116"/>
      <c r="BZ64" s="116"/>
      <c r="CA64" s="116"/>
      <c r="CB64" s="116"/>
      <c r="CC64" s="116"/>
      <c r="CD64" s="116"/>
      <c r="CE64" s="172"/>
      <c r="CF64" s="173" t="s">
        <v>100</v>
      </c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72"/>
      <c r="CS64" s="173" t="s">
        <v>104</v>
      </c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72"/>
      <c r="DF64" s="228">
        <f>250000</f>
        <v>250000</v>
      </c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30"/>
      <c r="DS64" s="228">
        <f>296000</f>
        <v>296000</v>
      </c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30"/>
      <c r="EF64" s="228">
        <f>300000</f>
        <v>300000</v>
      </c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30"/>
      <c r="ES64" s="174" t="s">
        <v>50</v>
      </c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7"/>
    </row>
    <row r="65" spans="1:161" ht="21.75" customHeight="1">
      <c r="A65" s="256" t="s">
        <v>107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8"/>
      <c r="BX65" s="115" t="s">
        <v>101</v>
      </c>
      <c r="BY65" s="116"/>
      <c r="BZ65" s="116"/>
      <c r="CA65" s="116"/>
      <c r="CB65" s="116"/>
      <c r="CC65" s="116"/>
      <c r="CD65" s="116"/>
      <c r="CE65" s="172"/>
      <c r="CF65" s="173" t="s">
        <v>87</v>
      </c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72"/>
      <c r="CS65" s="173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72"/>
      <c r="DF65" s="235">
        <f>DF66+DF67+DF68+DF69+DF70</f>
        <v>1967000</v>
      </c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7"/>
      <c r="DS65" s="235">
        <f>DS66+DS67+DS68+DS69+DS70</f>
        <v>1763000</v>
      </c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7"/>
      <c r="EF65" s="235">
        <f t="shared" ref="EF65" si="0">EF66+EF67+EF68+EF69+EF70</f>
        <v>1763000</v>
      </c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7"/>
      <c r="ES65" s="174" t="s">
        <v>50</v>
      </c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7"/>
    </row>
    <row r="66" spans="1:161" ht="11.1" customHeight="1">
      <c r="A66" s="234" t="s">
        <v>85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3"/>
      <c r="BX66" s="115" t="s">
        <v>101</v>
      </c>
      <c r="BY66" s="116"/>
      <c r="BZ66" s="116"/>
      <c r="CA66" s="116"/>
      <c r="CB66" s="116"/>
      <c r="CC66" s="116"/>
      <c r="CD66" s="116"/>
      <c r="CE66" s="172"/>
      <c r="CF66" s="173" t="s">
        <v>87</v>
      </c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72"/>
      <c r="CS66" s="173" t="s">
        <v>88</v>
      </c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72"/>
      <c r="DF66" s="228">
        <f>930000</f>
        <v>930000</v>
      </c>
      <c r="DG66" s="229"/>
      <c r="DH66" s="229"/>
      <c r="DI66" s="229"/>
      <c r="DJ66" s="229"/>
      <c r="DK66" s="229"/>
      <c r="DL66" s="229"/>
      <c r="DM66" s="229"/>
      <c r="DN66" s="229"/>
      <c r="DO66" s="229"/>
      <c r="DP66" s="229"/>
      <c r="DQ66" s="229"/>
      <c r="DR66" s="230"/>
      <c r="DS66" s="228">
        <f>930000</f>
        <v>930000</v>
      </c>
      <c r="DT66" s="229"/>
      <c r="DU66" s="229"/>
      <c r="DV66" s="229"/>
      <c r="DW66" s="229"/>
      <c r="DX66" s="229"/>
      <c r="DY66" s="229"/>
      <c r="DZ66" s="229"/>
      <c r="EA66" s="229"/>
      <c r="EB66" s="229"/>
      <c r="EC66" s="229"/>
      <c r="ED66" s="229"/>
      <c r="EE66" s="230"/>
      <c r="EF66" s="228">
        <f>930000</f>
        <v>930000</v>
      </c>
      <c r="EG66" s="229"/>
      <c r="EH66" s="229"/>
      <c r="EI66" s="229"/>
      <c r="EJ66" s="229"/>
      <c r="EK66" s="229"/>
      <c r="EL66" s="229"/>
      <c r="EM66" s="229"/>
      <c r="EN66" s="229"/>
      <c r="EO66" s="229"/>
      <c r="EP66" s="229"/>
      <c r="EQ66" s="229"/>
      <c r="ER66" s="230"/>
      <c r="ES66" s="174" t="s">
        <v>50</v>
      </c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7"/>
    </row>
    <row r="67" spans="1:161" ht="11.1" customHeight="1">
      <c r="A67" s="234" t="s">
        <v>85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3"/>
      <c r="BX67" s="115" t="s">
        <v>101</v>
      </c>
      <c r="BY67" s="116"/>
      <c r="BZ67" s="116"/>
      <c r="CA67" s="116"/>
      <c r="CB67" s="116"/>
      <c r="CC67" s="116"/>
      <c r="CD67" s="116"/>
      <c r="CE67" s="172"/>
      <c r="CF67" s="173" t="s">
        <v>87</v>
      </c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72"/>
      <c r="CS67" s="173" t="s">
        <v>258</v>
      </c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72"/>
      <c r="DF67" s="228">
        <f>782000+200000</f>
        <v>982000</v>
      </c>
      <c r="DG67" s="229"/>
      <c r="DH67" s="229"/>
      <c r="DI67" s="229"/>
      <c r="DJ67" s="229"/>
      <c r="DK67" s="229"/>
      <c r="DL67" s="229"/>
      <c r="DM67" s="229"/>
      <c r="DN67" s="229"/>
      <c r="DO67" s="229"/>
      <c r="DP67" s="229"/>
      <c r="DQ67" s="229"/>
      <c r="DR67" s="230"/>
      <c r="DS67" s="228">
        <f>782000</f>
        <v>782000</v>
      </c>
      <c r="DT67" s="229"/>
      <c r="DU67" s="229"/>
      <c r="DV67" s="229"/>
      <c r="DW67" s="229"/>
      <c r="DX67" s="229"/>
      <c r="DY67" s="229"/>
      <c r="DZ67" s="229"/>
      <c r="EA67" s="229"/>
      <c r="EB67" s="229"/>
      <c r="EC67" s="229"/>
      <c r="ED67" s="229"/>
      <c r="EE67" s="230"/>
      <c r="EF67" s="228">
        <f>782000</f>
        <v>782000</v>
      </c>
      <c r="EG67" s="229"/>
      <c r="EH67" s="229"/>
      <c r="EI67" s="229"/>
      <c r="EJ67" s="229"/>
      <c r="EK67" s="229"/>
      <c r="EL67" s="229"/>
      <c r="EM67" s="229"/>
      <c r="EN67" s="229"/>
      <c r="EO67" s="229"/>
      <c r="EP67" s="229"/>
      <c r="EQ67" s="229"/>
      <c r="ER67" s="230"/>
      <c r="ES67" s="174" t="s">
        <v>50</v>
      </c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7"/>
    </row>
    <row r="68" spans="1:161" ht="11.1" customHeight="1">
      <c r="A68" s="234" t="s">
        <v>85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3"/>
      <c r="BX68" s="115" t="s">
        <v>101</v>
      </c>
      <c r="BY68" s="116"/>
      <c r="BZ68" s="116"/>
      <c r="CA68" s="116"/>
      <c r="CB68" s="116"/>
      <c r="CC68" s="116"/>
      <c r="CD68" s="116"/>
      <c r="CE68" s="172"/>
      <c r="CF68" s="173" t="s">
        <v>87</v>
      </c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72"/>
      <c r="CS68" s="173" t="s">
        <v>259</v>
      </c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72"/>
      <c r="DF68" s="228">
        <f>51000+4000</f>
        <v>55000</v>
      </c>
      <c r="DG68" s="229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  <c r="DR68" s="230"/>
      <c r="DS68" s="228">
        <f>51000</f>
        <v>51000</v>
      </c>
      <c r="DT68" s="229"/>
      <c r="DU68" s="229"/>
      <c r="DV68" s="229"/>
      <c r="DW68" s="229"/>
      <c r="DX68" s="229"/>
      <c r="DY68" s="229"/>
      <c r="DZ68" s="229"/>
      <c r="EA68" s="229"/>
      <c r="EB68" s="229"/>
      <c r="EC68" s="229"/>
      <c r="ED68" s="229"/>
      <c r="EE68" s="230"/>
      <c r="EF68" s="228">
        <f>51000</f>
        <v>51000</v>
      </c>
      <c r="EG68" s="229"/>
      <c r="EH68" s="229"/>
      <c r="EI68" s="229"/>
      <c r="EJ68" s="229"/>
      <c r="EK68" s="229"/>
      <c r="EL68" s="229"/>
      <c r="EM68" s="229"/>
      <c r="EN68" s="229"/>
      <c r="EO68" s="229"/>
      <c r="EP68" s="229"/>
      <c r="EQ68" s="229"/>
      <c r="ER68" s="230"/>
      <c r="ES68" s="174" t="s">
        <v>50</v>
      </c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7"/>
    </row>
    <row r="69" spans="1:161" ht="11.1" hidden="1" customHeight="1">
      <c r="A69" s="234" t="s">
        <v>85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3"/>
      <c r="BX69" s="115" t="s">
        <v>101</v>
      </c>
      <c r="BY69" s="116"/>
      <c r="BZ69" s="116"/>
      <c r="CA69" s="116"/>
      <c r="CB69" s="116"/>
      <c r="CC69" s="116"/>
      <c r="CD69" s="116"/>
      <c r="CE69" s="172"/>
      <c r="CF69" s="173" t="s">
        <v>87</v>
      </c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72"/>
      <c r="CS69" s="173" t="s">
        <v>91</v>
      </c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72"/>
      <c r="DF69" s="228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30"/>
      <c r="DS69" s="228"/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30"/>
      <c r="EF69" s="228"/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30"/>
      <c r="ES69" s="174" t="s">
        <v>50</v>
      </c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7"/>
    </row>
    <row r="70" spans="1:161" ht="11.1" hidden="1" customHeight="1">
      <c r="A70" s="234" t="s">
        <v>85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3"/>
      <c r="BX70" s="115" t="s">
        <v>101</v>
      </c>
      <c r="BY70" s="116"/>
      <c r="BZ70" s="116"/>
      <c r="CA70" s="116"/>
      <c r="CB70" s="116"/>
      <c r="CC70" s="116"/>
      <c r="CD70" s="116"/>
      <c r="CE70" s="172"/>
      <c r="CF70" s="173" t="s">
        <v>87</v>
      </c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72"/>
      <c r="CS70" s="173" t="s">
        <v>92</v>
      </c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72"/>
      <c r="DF70" s="228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30"/>
      <c r="DS70" s="228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30"/>
      <c r="EF70" s="228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30"/>
      <c r="ES70" s="174" t="s">
        <v>50</v>
      </c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7"/>
    </row>
    <row r="71" spans="1:161" ht="11.1" customHeight="1">
      <c r="A71" s="259" t="s">
        <v>108</v>
      </c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0"/>
      <c r="BQ71" s="260"/>
      <c r="BR71" s="260"/>
      <c r="BS71" s="260"/>
      <c r="BT71" s="260"/>
      <c r="BU71" s="260"/>
      <c r="BV71" s="260"/>
      <c r="BW71" s="260"/>
      <c r="BX71" s="115" t="s">
        <v>109</v>
      </c>
      <c r="BY71" s="116"/>
      <c r="BZ71" s="116"/>
      <c r="CA71" s="116"/>
      <c r="CB71" s="116"/>
      <c r="CC71" s="116"/>
      <c r="CD71" s="116"/>
      <c r="CE71" s="172"/>
      <c r="CF71" s="173" t="s">
        <v>110</v>
      </c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72"/>
      <c r="CS71" s="173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72"/>
      <c r="DF71" s="243">
        <f>DF72+DF73+DF74+DF75</f>
        <v>134925</v>
      </c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5"/>
      <c r="DS71" s="243">
        <f>DS72+DS73+DS74+DS75</f>
        <v>107293</v>
      </c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5"/>
      <c r="EF71" s="243">
        <f>EF72+EF73+EF74+EF75</f>
        <v>107293</v>
      </c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5"/>
      <c r="ES71" s="174" t="s">
        <v>50</v>
      </c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7"/>
    </row>
    <row r="72" spans="1:161" ht="21.75" customHeight="1">
      <c r="A72" s="92" t="s">
        <v>111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115" t="s">
        <v>112</v>
      </c>
      <c r="BY72" s="116"/>
      <c r="BZ72" s="116"/>
      <c r="CA72" s="116"/>
      <c r="CB72" s="116"/>
      <c r="CC72" s="116"/>
      <c r="CD72" s="116"/>
      <c r="CE72" s="172"/>
      <c r="CF72" s="173" t="s">
        <v>113</v>
      </c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72"/>
      <c r="CS72" s="173" t="s">
        <v>114</v>
      </c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72"/>
      <c r="DF72" s="228">
        <f>25767</f>
        <v>25767</v>
      </c>
      <c r="DG72" s="229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  <c r="DR72" s="230"/>
      <c r="DS72" s="228"/>
      <c r="DT72" s="229"/>
      <c r="DU72" s="229"/>
      <c r="DV72" s="229"/>
      <c r="DW72" s="229"/>
      <c r="DX72" s="229"/>
      <c r="DY72" s="229"/>
      <c r="DZ72" s="229"/>
      <c r="EA72" s="229"/>
      <c r="EB72" s="229"/>
      <c r="EC72" s="229"/>
      <c r="ED72" s="229"/>
      <c r="EE72" s="230"/>
      <c r="EF72" s="228"/>
      <c r="EG72" s="229"/>
      <c r="EH72" s="229"/>
      <c r="EI72" s="229"/>
      <c r="EJ72" s="229"/>
      <c r="EK72" s="229"/>
      <c r="EL72" s="229"/>
      <c r="EM72" s="229"/>
      <c r="EN72" s="229"/>
      <c r="EO72" s="229"/>
      <c r="EP72" s="229"/>
      <c r="EQ72" s="229"/>
      <c r="ER72" s="230"/>
      <c r="ES72" s="174" t="s">
        <v>50</v>
      </c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7"/>
    </row>
    <row r="73" spans="1:161" ht="12.75" customHeight="1">
      <c r="A73" s="92" t="s">
        <v>115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115" t="s">
        <v>112</v>
      </c>
      <c r="BY73" s="116"/>
      <c r="BZ73" s="116"/>
      <c r="CA73" s="116"/>
      <c r="CB73" s="116"/>
      <c r="CC73" s="116"/>
      <c r="CD73" s="116"/>
      <c r="CE73" s="172"/>
      <c r="CF73" s="173" t="s">
        <v>113</v>
      </c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72"/>
      <c r="CS73" s="173" t="s">
        <v>116</v>
      </c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72"/>
      <c r="DF73" s="228">
        <f>108158</f>
        <v>108158</v>
      </c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30"/>
      <c r="DS73" s="228">
        <f>106293</f>
        <v>106293</v>
      </c>
      <c r="DT73" s="229"/>
      <c r="DU73" s="229"/>
      <c r="DV73" s="229"/>
      <c r="DW73" s="229"/>
      <c r="DX73" s="229"/>
      <c r="DY73" s="229"/>
      <c r="DZ73" s="229"/>
      <c r="EA73" s="229"/>
      <c r="EB73" s="229"/>
      <c r="EC73" s="229"/>
      <c r="ED73" s="229"/>
      <c r="EE73" s="230"/>
      <c r="EF73" s="228">
        <f>106293</f>
        <v>106293</v>
      </c>
      <c r="EG73" s="229"/>
      <c r="EH73" s="229"/>
      <c r="EI73" s="229"/>
      <c r="EJ73" s="229"/>
      <c r="EK73" s="229"/>
      <c r="EL73" s="229"/>
      <c r="EM73" s="229"/>
      <c r="EN73" s="229"/>
      <c r="EO73" s="229"/>
      <c r="EP73" s="229"/>
      <c r="EQ73" s="229"/>
      <c r="ER73" s="230"/>
      <c r="ES73" s="174" t="s">
        <v>50</v>
      </c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7"/>
    </row>
    <row r="74" spans="1:161" ht="10.5" customHeight="1">
      <c r="A74" s="92" t="s">
        <v>117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115" t="s">
        <v>118</v>
      </c>
      <c r="BY74" s="116"/>
      <c r="BZ74" s="116"/>
      <c r="CA74" s="116"/>
      <c r="CB74" s="116"/>
      <c r="CC74" s="116"/>
      <c r="CD74" s="116"/>
      <c r="CE74" s="172"/>
      <c r="CF74" s="173" t="s">
        <v>119</v>
      </c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72"/>
      <c r="CS74" s="173" t="s">
        <v>116</v>
      </c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72"/>
      <c r="DF74" s="228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30"/>
      <c r="DS74" s="228"/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30"/>
      <c r="EF74" s="228"/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30"/>
      <c r="ES74" s="174" t="s">
        <v>50</v>
      </c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7"/>
    </row>
    <row r="75" spans="1:161" ht="11.1" customHeight="1">
      <c r="A75" s="92" t="s">
        <v>120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115" t="s">
        <v>121</v>
      </c>
      <c r="BY75" s="116"/>
      <c r="BZ75" s="116"/>
      <c r="CA75" s="116"/>
      <c r="CB75" s="116"/>
      <c r="CC75" s="116"/>
      <c r="CD75" s="116"/>
      <c r="CE75" s="172"/>
      <c r="CF75" s="173" t="s">
        <v>122</v>
      </c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72"/>
      <c r="CS75" s="173" t="s">
        <v>123</v>
      </c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72"/>
      <c r="DF75" s="228">
        <f>1000</f>
        <v>1000</v>
      </c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30"/>
      <c r="DS75" s="228">
        <f>1000</f>
        <v>1000</v>
      </c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30"/>
      <c r="EF75" s="228">
        <f>1000</f>
        <v>1000</v>
      </c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30"/>
      <c r="ES75" s="174" t="s">
        <v>50</v>
      </c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7"/>
    </row>
    <row r="76" spans="1:161" ht="12.75" customHeight="1">
      <c r="A76" s="259" t="s">
        <v>124</v>
      </c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115" t="s">
        <v>125</v>
      </c>
      <c r="BY76" s="116"/>
      <c r="BZ76" s="116"/>
      <c r="CA76" s="116"/>
      <c r="CB76" s="116"/>
      <c r="CC76" s="116"/>
      <c r="CD76" s="116"/>
      <c r="CE76" s="172"/>
      <c r="CF76" s="173" t="s">
        <v>50</v>
      </c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72"/>
      <c r="CS76" s="173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72"/>
      <c r="DF76" s="261">
        <f>DF77+DF78+DF79+DF80+DF81+DF82+DF83+DF84+DF85+DF86+DF87+DF88+DF89+DF90+DF91+DF92+DF93+DF94+DF109</f>
        <v>1956591.37</v>
      </c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3"/>
      <c r="DS76" s="261">
        <f>DS77+DS78+DS79+DS80+DS81+DS82+DS83+DS84+DS85+DS86+DS87+DS88+DS89+DS90+DS91+DS92+DS93+DS94+DS109</f>
        <v>1944591.37</v>
      </c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3"/>
      <c r="EF76" s="261">
        <f>EF77+EF78+EF79+EF80+EF81+EF82+EF83+EF84+EF85+EF86+EF87+EF88+EF89+EF90+EF91+EF92+EF93+EF94+EF109</f>
        <v>1944591.37</v>
      </c>
      <c r="EG76" s="262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3"/>
      <c r="ES76" s="174" t="s">
        <v>50</v>
      </c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7"/>
    </row>
    <row r="77" spans="1:161" ht="33" customHeight="1">
      <c r="A77" s="92" t="s">
        <v>126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4"/>
      <c r="BX77" s="115" t="s">
        <v>127</v>
      </c>
      <c r="BY77" s="116"/>
      <c r="BZ77" s="116"/>
      <c r="CA77" s="116"/>
      <c r="CB77" s="116"/>
      <c r="CC77" s="116"/>
      <c r="CD77" s="116"/>
      <c r="CE77" s="172"/>
      <c r="CF77" s="173" t="s">
        <v>128</v>
      </c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72"/>
      <c r="CS77" s="173" t="s">
        <v>142</v>
      </c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72"/>
      <c r="DF77" s="228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30"/>
      <c r="DS77" s="228"/>
      <c r="DT77" s="229"/>
      <c r="DU77" s="229"/>
      <c r="DV77" s="229"/>
      <c r="DW77" s="229"/>
      <c r="DX77" s="229"/>
      <c r="DY77" s="229"/>
      <c r="DZ77" s="229"/>
      <c r="EA77" s="229"/>
      <c r="EB77" s="229"/>
      <c r="EC77" s="229"/>
      <c r="ED77" s="229"/>
      <c r="EE77" s="230"/>
      <c r="EF77" s="228"/>
      <c r="EG77" s="229"/>
      <c r="EH77" s="229"/>
      <c r="EI77" s="229"/>
      <c r="EJ77" s="229"/>
      <c r="EK77" s="229"/>
      <c r="EL77" s="229"/>
      <c r="EM77" s="229"/>
      <c r="EN77" s="229"/>
      <c r="EO77" s="229"/>
      <c r="EP77" s="229"/>
      <c r="EQ77" s="229"/>
      <c r="ER77" s="230"/>
      <c r="ES77" s="174" t="s">
        <v>50</v>
      </c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7"/>
    </row>
    <row r="78" spans="1:161" ht="12.75" customHeight="1" thickBot="1">
      <c r="A78" s="92" t="s">
        <v>129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4"/>
      <c r="BX78" s="136" t="s">
        <v>130</v>
      </c>
      <c r="BY78" s="137"/>
      <c r="BZ78" s="137"/>
      <c r="CA78" s="137"/>
      <c r="CB78" s="137"/>
      <c r="CC78" s="137"/>
      <c r="CD78" s="137"/>
      <c r="CE78" s="264"/>
      <c r="CF78" s="265" t="s">
        <v>131</v>
      </c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264"/>
      <c r="CS78" s="265" t="s">
        <v>132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264"/>
      <c r="DF78" s="266">
        <f>30000</f>
        <v>30000</v>
      </c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8"/>
      <c r="DS78" s="266">
        <f>30000</f>
        <v>30000</v>
      </c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8"/>
      <c r="EF78" s="266">
        <f>30000</f>
        <v>30000</v>
      </c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8"/>
      <c r="ES78" s="269" t="s">
        <v>50</v>
      </c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1"/>
    </row>
    <row r="79" spans="1:161" ht="12.75" customHeight="1" thickBot="1">
      <c r="A79" s="92" t="s">
        <v>133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4"/>
      <c r="BX79" s="136" t="s">
        <v>130</v>
      </c>
      <c r="BY79" s="137"/>
      <c r="BZ79" s="137"/>
      <c r="CA79" s="137"/>
      <c r="CB79" s="137"/>
      <c r="CC79" s="137"/>
      <c r="CD79" s="137"/>
      <c r="CE79" s="264"/>
      <c r="CF79" s="265" t="s">
        <v>131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264"/>
      <c r="CS79" s="265" t="s">
        <v>260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264"/>
      <c r="DF79" s="266"/>
      <c r="DG79" s="267"/>
      <c r="DH79" s="267"/>
      <c r="DI79" s="267"/>
      <c r="DJ79" s="267"/>
      <c r="DK79" s="267"/>
      <c r="DL79" s="267"/>
      <c r="DM79" s="267"/>
      <c r="DN79" s="267"/>
      <c r="DO79" s="267"/>
      <c r="DP79" s="267"/>
      <c r="DQ79" s="267"/>
      <c r="DR79" s="268"/>
      <c r="DS79" s="266"/>
      <c r="DT79" s="267"/>
      <c r="DU79" s="267"/>
      <c r="DV79" s="267"/>
      <c r="DW79" s="267"/>
      <c r="DX79" s="267"/>
      <c r="DY79" s="267"/>
      <c r="DZ79" s="267"/>
      <c r="EA79" s="267"/>
      <c r="EB79" s="267"/>
      <c r="EC79" s="267"/>
      <c r="ED79" s="267"/>
      <c r="EE79" s="268"/>
      <c r="EF79" s="266"/>
      <c r="EG79" s="267"/>
      <c r="EH79" s="267"/>
      <c r="EI79" s="267"/>
      <c r="EJ79" s="267"/>
      <c r="EK79" s="267"/>
      <c r="EL79" s="267"/>
      <c r="EM79" s="267"/>
      <c r="EN79" s="267"/>
      <c r="EO79" s="267"/>
      <c r="EP79" s="267"/>
      <c r="EQ79" s="267"/>
      <c r="ER79" s="268"/>
      <c r="ES79" s="269" t="s">
        <v>50</v>
      </c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1"/>
    </row>
    <row r="80" spans="1:161" ht="11.25" customHeight="1" thickBot="1">
      <c r="A80" s="92" t="s">
        <v>134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4"/>
      <c r="BX80" s="136" t="s">
        <v>130</v>
      </c>
      <c r="BY80" s="137"/>
      <c r="BZ80" s="137"/>
      <c r="CA80" s="137"/>
      <c r="CB80" s="137"/>
      <c r="CC80" s="137"/>
      <c r="CD80" s="137"/>
      <c r="CE80" s="264"/>
      <c r="CF80" s="101" t="s">
        <v>131</v>
      </c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7"/>
      <c r="CS80" s="101" t="s">
        <v>135</v>
      </c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7"/>
      <c r="DF80" s="102">
        <f>150093.54</f>
        <v>150093.54</v>
      </c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4"/>
      <c r="DS80" s="102">
        <f>150093.54</f>
        <v>150093.54</v>
      </c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4"/>
      <c r="EF80" s="102">
        <f>150093.54</f>
        <v>150093.54</v>
      </c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4"/>
      <c r="ES80" s="105" t="s">
        <v>50</v>
      </c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7"/>
    </row>
    <row r="81" spans="1:161" ht="11.25" customHeight="1" thickBot="1">
      <c r="A81" s="92" t="s">
        <v>134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4"/>
      <c r="BX81" s="136" t="s">
        <v>130</v>
      </c>
      <c r="BY81" s="137"/>
      <c r="BZ81" s="137"/>
      <c r="CA81" s="137"/>
      <c r="CB81" s="137"/>
      <c r="CC81" s="137"/>
      <c r="CD81" s="137"/>
      <c r="CE81" s="264"/>
      <c r="CF81" s="101" t="s">
        <v>131</v>
      </c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7"/>
      <c r="CS81" s="101" t="s">
        <v>136</v>
      </c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7"/>
      <c r="DF81" s="102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4"/>
      <c r="DS81" s="102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4"/>
      <c r="EF81" s="102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4"/>
      <c r="ES81" s="105" t="s">
        <v>50</v>
      </c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7"/>
    </row>
    <row r="82" spans="1:161" ht="11.25" customHeight="1" thickBot="1">
      <c r="A82" s="92" t="s">
        <v>134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4"/>
      <c r="BX82" s="136" t="s">
        <v>130</v>
      </c>
      <c r="BY82" s="137"/>
      <c r="BZ82" s="137"/>
      <c r="CA82" s="137"/>
      <c r="CB82" s="137"/>
      <c r="CC82" s="137"/>
      <c r="CD82" s="137"/>
      <c r="CE82" s="264"/>
      <c r="CF82" s="101" t="s">
        <v>131</v>
      </c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7"/>
      <c r="CS82" s="101" t="s">
        <v>137</v>
      </c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7"/>
      <c r="DF82" s="102">
        <f>7415.83</f>
        <v>7415.83</v>
      </c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4"/>
      <c r="DS82" s="102">
        <f>7415.83</f>
        <v>7415.83</v>
      </c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4"/>
      <c r="EF82" s="102">
        <f>7415.83</f>
        <v>7415.83</v>
      </c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4"/>
      <c r="ES82" s="105" t="s">
        <v>50</v>
      </c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7"/>
    </row>
    <row r="83" spans="1:161" ht="11.25" customHeight="1" thickBot="1">
      <c r="A83" s="92" t="s">
        <v>134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4"/>
      <c r="BX83" s="136" t="s">
        <v>130</v>
      </c>
      <c r="BY83" s="137"/>
      <c r="BZ83" s="137"/>
      <c r="CA83" s="137"/>
      <c r="CB83" s="137"/>
      <c r="CC83" s="137"/>
      <c r="CD83" s="137"/>
      <c r="CE83" s="264"/>
      <c r="CF83" s="101" t="s">
        <v>131</v>
      </c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7"/>
      <c r="CS83" s="101" t="s">
        <v>138</v>
      </c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7"/>
      <c r="DF83" s="102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4"/>
      <c r="DS83" s="102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4"/>
      <c r="EF83" s="102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4"/>
      <c r="ES83" s="105" t="s">
        <v>50</v>
      </c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7"/>
    </row>
    <row r="84" spans="1:161" ht="11.25" customHeight="1" thickBot="1">
      <c r="A84" s="234" t="s">
        <v>139</v>
      </c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3"/>
      <c r="BX84" s="136" t="s">
        <v>130</v>
      </c>
      <c r="BY84" s="137"/>
      <c r="BZ84" s="137"/>
      <c r="CA84" s="137"/>
      <c r="CB84" s="137"/>
      <c r="CC84" s="137"/>
      <c r="CD84" s="137"/>
      <c r="CE84" s="264"/>
      <c r="CF84" s="183" t="s">
        <v>131</v>
      </c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5"/>
      <c r="CS84" s="183" t="s">
        <v>140</v>
      </c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5"/>
      <c r="DF84" s="206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8"/>
      <c r="DS84" s="206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8"/>
      <c r="EF84" s="206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8"/>
      <c r="ES84" s="212" t="s">
        <v>50</v>
      </c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213"/>
    </row>
    <row r="85" spans="1:161" ht="11.25" customHeight="1" thickBot="1">
      <c r="A85" s="272" t="s">
        <v>141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273"/>
      <c r="BX85" s="136" t="s">
        <v>130</v>
      </c>
      <c r="BY85" s="137"/>
      <c r="BZ85" s="137"/>
      <c r="CA85" s="137"/>
      <c r="CB85" s="137"/>
      <c r="CC85" s="137"/>
      <c r="CD85" s="137"/>
      <c r="CE85" s="264"/>
      <c r="CF85" s="180" t="s">
        <v>131</v>
      </c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2"/>
      <c r="CS85" s="180" t="s">
        <v>142</v>
      </c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2"/>
      <c r="DF85" s="203">
        <f>33810+3000+8000</f>
        <v>44810</v>
      </c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5"/>
      <c r="DS85" s="203">
        <f>33810+3000</f>
        <v>36810</v>
      </c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5"/>
      <c r="EF85" s="203">
        <f>33810+3000</f>
        <v>36810</v>
      </c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5"/>
      <c r="ES85" s="209" t="s">
        <v>50</v>
      </c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1"/>
    </row>
    <row r="86" spans="1:161" ht="11.25" hidden="1" customHeight="1">
      <c r="A86" s="272" t="s">
        <v>141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273"/>
      <c r="BX86" s="201" t="s">
        <v>143</v>
      </c>
      <c r="BY86" s="181"/>
      <c r="BZ86" s="181"/>
      <c r="CA86" s="181"/>
      <c r="CB86" s="181"/>
      <c r="CC86" s="181"/>
      <c r="CD86" s="181"/>
      <c r="CE86" s="182"/>
      <c r="CF86" s="180" t="s">
        <v>131</v>
      </c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2"/>
      <c r="CS86" s="180" t="s">
        <v>144</v>
      </c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2"/>
      <c r="DF86" s="203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5"/>
      <c r="DS86" s="203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5"/>
      <c r="EF86" s="203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5"/>
      <c r="ES86" s="209" t="s">
        <v>50</v>
      </c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1"/>
    </row>
    <row r="87" spans="1:161" ht="11.25" customHeight="1" thickBot="1">
      <c r="A87" s="272" t="s">
        <v>141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273"/>
      <c r="BX87" s="136" t="s">
        <v>130</v>
      </c>
      <c r="BY87" s="137"/>
      <c r="BZ87" s="137"/>
      <c r="CA87" s="137"/>
      <c r="CB87" s="137"/>
      <c r="CC87" s="137"/>
      <c r="CD87" s="137"/>
      <c r="CE87" s="264"/>
      <c r="CF87" s="180" t="s">
        <v>131</v>
      </c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2"/>
      <c r="CS87" s="180" t="s">
        <v>261</v>
      </c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2"/>
      <c r="DF87" s="203">
        <f>10000-4000</f>
        <v>6000</v>
      </c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5"/>
      <c r="DS87" s="203">
        <f>10000</f>
        <v>10000</v>
      </c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5"/>
      <c r="EF87" s="203">
        <f>10000</f>
        <v>10000</v>
      </c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5"/>
      <c r="ES87" s="209" t="s">
        <v>50</v>
      </c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1"/>
    </row>
    <row r="88" spans="1:161" ht="11.25" customHeight="1" thickBot="1">
      <c r="A88" s="163" t="s">
        <v>145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274"/>
      <c r="BX88" s="136" t="s">
        <v>130</v>
      </c>
      <c r="BY88" s="137"/>
      <c r="BZ88" s="137"/>
      <c r="CA88" s="137"/>
      <c r="CB88" s="137"/>
      <c r="CC88" s="137"/>
      <c r="CD88" s="137"/>
      <c r="CE88" s="264"/>
      <c r="CF88" s="173" t="s">
        <v>131</v>
      </c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72"/>
      <c r="CS88" s="173" t="s">
        <v>146</v>
      </c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72"/>
      <c r="DF88" s="228">
        <f>39200+10000+1500+4000</f>
        <v>54700</v>
      </c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30"/>
      <c r="DS88" s="228">
        <f>39200+10000+1500</f>
        <v>50700</v>
      </c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30"/>
      <c r="EF88" s="228">
        <f>39200+10000+1500</f>
        <v>50700</v>
      </c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30"/>
      <c r="ES88" s="174" t="s">
        <v>50</v>
      </c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7"/>
    </row>
    <row r="89" spans="1:161" ht="11.25" customHeight="1" thickBot="1">
      <c r="A89" s="163" t="s">
        <v>145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274"/>
      <c r="BX89" s="136" t="s">
        <v>130</v>
      </c>
      <c r="BY89" s="137"/>
      <c r="BZ89" s="137"/>
      <c r="CA89" s="137"/>
      <c r="CB89" s="137"/>
      <c r="CC89" s="137"/>
      <c r="CD89" s="137"/>
      <c r="CE89" s="264"/>
      <c r="CF89" s="173" t="s">
        <v>131</v>
      </c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72"/>
      <c r="CS89" s="173" t="s">
        <v>257</v>
      </c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72"/>
      <c r="DF89" s="228">
        <f>10000-3200</f>
        <v>6800</v>
      </c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30"/>
      <c r="DS89" s="228">
        <f>10000</f>
        <v>10000</v>
      </c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30"/>
      <c r="EF89" s="228">
        <f>10000</f>
        <v>10000</v>
      </c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30"/>
      <c r="ES89" s="174" t="s">
        <v>50</v>
      </c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7"/>
    </row>
    <row r="90" spans="1:161" ht="11.25" customHeight="1" thickBot="1">
      <c r="A90" s="163" t="s">
        <v>147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274"/>
      <c r="BX90" s="136" t="s">
        <v>130</v>
      </c>
      <c r="BY90" s="137"/>
      <c r="BZ90" s="137"/>
      <c r="CA90" s="137"/>
      <c r="CB90" s="137"/>
      <c r="CC90" s="137"/>
      <c r="CD90" s="137"/>
      <c r="CE90" s="264"/>
      <c r="CF90" s="173" t="s">
        <v>131</v>
      </c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72"/>
      <c r="CS90" s="173" t="s">
        <v>148</v>
      </c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72"/>
      <c r="DF90" s="228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30"/>
      <c r="DS90" s="228"/>
      <c r="DT90" s="229"/>
      <c r="DU90" s="229"/>
      <c r="DV90" s="229"/>
      <c r="DW90" s="229"/>
      <c r="DX90" s="229"/>
      <c r="DY90" s="229"/>
      <c r="DZ90" s="229"/>
      <c r="EA90" s="229"/>
      <c r="EB90" s="229"/>
      <c r="EC90" s="229"/>
      <c r="ED90" s="229"/>
      <c r="EE90" s="230"/>
      <c r="EF90" s="228"/>
      <c r="EG90" s="229"/>
      <c r="EH90" s="229"/>
      <c r="EI90" s="229"/>
      <c r="EJ90" s="229"/>
      <c r="EK90" s="229"/>
      <c r="EL90" s="229"/>
      <c r="EM90" s="229"/>
      <c r="EN90" s="229"/>
      <c r="EO90" s="229"/>
      <c r="EP90" s="229"/>
      <c r="EQ90" s="229"/>
      <c r="ER90" s="230"/>
      <c r="ES90" s="174" t="s">
        <v>50</v>
      </c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7"/>
    </row>
    <row r="91" spans="1:161" ht="12" customHeight="1" thickBot="1">
      <c r="A91" s="92" t="s">
        <v>149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136" t="s">
        <v>130</v>
      </c>
      <c r="BY91" s="137"/>
      <c r="BZ91" s="137"/>
      <c r="CA91" s="137"/>
      <c r="CB91" s="137"/>
      <c r="CC91" s="137"/>
      <c r="CD91" s="137"/>
      <c r="CE91" s="264"/>
      <c r="CF91" s="173" t="s">
        <v>131</v>
      </c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72"/>
      <c r="CS91" s="173" t="s">
        <v>150</v>
      </c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72"/>
      <c r="DF91" s="228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30"/>
      <c r="DS91" s="228"/>
      <c r="DT91" s="229"/>
      <c r="DU91" s="229"/>
      <c r="DV91" s="229"/>
      <c r="DW91" s="229"/>
      <c r="DX91" s="229"/>
      <c r="DY91" s="229"/>
      <c r="DZ91" s="229"/>
      <c r="EA91" s="229"/>
      <c r="EB91" s="229"/>
      <c r="EC91" s="229"/>
      <c r="ED91" s="229"/>
      <c r="EE91" s="230"/>
      <c r="EF91" s="228"/>
      <c r="EG91" s="229"/>
      <c r="EH91" s="229"/>
      <c r="EI91" s="229"/>
      <c r="EJ91" s="229"/>
      <c r="EK91" s="229"/>
      <c r="EL91" s="229"/>
      <c r="EM91" s="229"/>
      <c r="EN91" s="229"/>
      <c r="EO91" s="229"/>
      <c r="EP91" s="229"/>
      <c r="EQ91" s="229"/>
      <c r="ER91" s="230"/>
      <c r="ES91" s="174" t="s">
        <v>50</v>
      </c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7"/>
    </row>
    <row r="92" spans="1:161" ht="12" customHeight="1" thickBot="1">
      <c r="A92" s="253" t="s">
        <v>151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255"/>
      <c r="BX92" s="136" t="s">
        <v>130</v>
      </c>
      <c r="BY92" s="137"/>
      <c r="BZ92" s="137"/>
      <c r="CA92" s="137"/>
      <c r="CB92" s="137"/>
      <c r="CC92" s="137"/>
      <c r="CD92" s="137"/>
      <c r="CE92" s="264"/>
      <c r="CF92" s="173" t="s">
        <v>131</v>
      </c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72"/>
      <c r="CS92" s="173" t="s">
        <v>152</v>
      </c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72"/>
      <c r="DF92" s="228">
        <f>5000+30000</f>
        <v>35000</v>
      </c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30"/>
      <c r="DS92" s="228">
        <f>5000+30000</f>
        <v>35000</v>
      </c>
      <c r="DT92" s="229"/>
      <c r="DU92" s="229"/>
      <c r="DV92" s="229"/>
      <c r="DW92" s="229"/>
      <c r="DX92" s="229"/>
      <c r="DY92" s="229"/>
      <c r="DZ92" s="229"/>
      <c r="EA92" s="229"/>
      <c r="EB92" s="229"/>
      <c r="EC92" s="229"/>
      <c r="ED92" s="229"/>
      <c r="EE92" s="230"/>
      <c r="EF92" s="228">
        <f>5000+30000</f>
        <v>35000</v>
      </c>
      <c r="EG92" s="229"/>
      <c r="EH92" s="229"/>
      <c r="EI92" s="229"/>
      <c r="EJ92" s="229"/>
      <c r="EK92" s="229"/>
      <c r="EL92" s="229"/>
      <c r="EM92" s="229"/>
      <c r="EN92" s="229"/>
      <c r="EO92" s="229"/>
      <c r="EP92" s="229"/>
      <c r="EQ92" s="229"/>
      <c r="ER92" s="230"/>
      <c r="ES92" s="174" t="s">
        <v>50</v>
      </c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7"/>
    </row>
    <row r="93" spans="1:161" ht="12" customHeight="1" thickBot="1">
      <c r="A93" s="253" t="s">
        <v>151</v>
      </c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5"/>
      <c r="BX93" s="136" t="s">
        <v>130</v>
      </c>
      <c r="BY93" s="137"/>
      <c r="BZ93" s="137"/>
      <c r="CA93" s="137"/>
      <c r="CB93" s="137"/>
      <c r="CC93" s="137"/>
      <c r="CD93" s="137"/>
      <c r="CE93" s="264"/>
      <c r="CF93" s="173" t="s">
        <v>131</v>
      </c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72"/>
      <c r="CS93" s="173" t="s">
        <v>262</v>
      </c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72"/>
      <c r="DF93" s="228">
        <f>20000-11468</f>
        <v>8532</v>
      </c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30"/>
      <c r="DS93" s="228">
        <f>20000</f>
        <v>20000</v>
      </c>
      <c r="DT93" s="229"/>
      <c r="DU93" s="229"/>
      <c r="DV93" s="229"/>
      <c r="DW93" s="229"/>
      <c r="DX93" s="229"/>
      <c r="DY93" s="229"/>
      <c r="DZ93" s="229"/>
      <c r="EA93" s="229"/>
      <c r="EB93" s="229"/>
      <c r="EC93" s="229"/>
      <c r="ED93" s="229"/>
      <c r="EE93" s="230"/>
      <c r="EF93" s="228">
        <f>20000</f>
        <v>20000</v>
      </c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30"/>
      <c r="ES93" s="174" t="s">
        <v>50</v>
      </c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7"/>
    </row>
    <row r="94" spans="1:161" ht="12.75" customHeight="1" thickBot="1">
      <c r="A94" s="163" t="s">
        <v>153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36" t="s">
        <v>130</v>
      </c>
      <c r="BY94" s="137"/>
      <c r="BZ94" s="137"/>
      <c r="CA94" s="137"/>
      <c r="CB94" s="137"/>
      <c r="CC94" s="137"/>
      <c r="CD94" s="137"/>
      <c r="CE94" s="264"/>
      <c r="CF94" s="173" t="s">
        <v>131</v>
      </c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72"/>
      <c r="CS94" s="173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72"/>
      <c r="DF94" s="275">
        <f>DF96+DF97+DF98+DF100+DF102+DF103+DF104+DF105+DF106+DF107+DF108+DF101+DF99</f>
        <v>1015600</v>
      </c>
      <c r="DG94" s="276"/>
      <c r="DH94" s="276"/>
      <c r="DI94" s="276"/>
      <c r="DJ94" s="276"/>
      <c r="DK94" s="276"/>
      <c r="DL94" s="276"/>
      <c r="DM94" s="276"/>
      <c r="DN94" s="276"/>
      <c r="DO94" s="276"/>
      <c r="DP94" s="276"/>
      <c r="DQ94" s="276"/>
      <c r="DR94" s="277"/>
      <c r="DS94" s="275">
        <f>DS96+DS97+DS98+DS100+DS102+DS103+DS104+DS105+DS106+DS107+DS108+DS101+DS99</f>
        <v>996932</v>
      </c>
      <c r="DT94" s="276"/>
      <c r="DU94" s="276"/>
      <c r="DV94" s="276"/>
      <c r="DW94" s="276"/>
      <c r="DX94" s="276"/>
      <c r="DY94" s="276"/>
      <c r="DZ94" s="276"/>
      <c r="EA94" s="276"/>
      <c r="EB94" s="276"/>
      <c r="EC94" s="276"/>
      <c r="ED94" s="276"/>
      <c r="EE94" s="277"/>
      <c r="EF94" s="275">
        <f>EF96+EF97+EF98+EF100+EF102+EF103+EF104+EF105+EF106+EF107+EF108+EF101+EF99</f>
        <v>996932</v>
      </c>
      <c r="EG94" s="276"/>
      <c r="EH94" s="276"/>
      <c r="EI94" s="276"/>
      <c r="EJ94" s="276"/>
      <c r="EK94" s="276"/>
      <c r="EL94" s="276"/>
      <c r="EM94" s="276"/>
      <c r="EN94" s="276"/>
      <c r="EO94" s="276"/>
      <c r="EP94" s="276"/>
      <c r="EQ94" s="276"/>
      <c r="ER94" s="277"/>
      <c r="ES94" s="174" t="s">
        <v>50</v>
      </c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7"/>
    </row>
    <row r="95" spans="1:161" ht="12" customHeight="1">
      <c r="A95" s="278" t="s">
        <v>154</v>
      </c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79"/>
      <c r="BR95" s="279"/>
      <c r="BS95" s="279"/>
      <c r="BT95" s="279"/>
      <c r="BU95" s="279"/>
      <c r="BV95" s="279"/>
      <c r="BW95" s="280"/>
      <c r="BX95" s="115"/>
      <c r="BY95" s="116"/>
      <c r="BZ95" s="116"/>
      <c r="CA95" s="116"/>
      <c r="CB95" s="116"/>
      <c r="CC95" s="116"/>
      <c r="CD95" s="116"/>
      <c r="CE95" s="172"/>
      <c r="CF95" s="173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72"/>
      <c r="CS95" s="173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72"/>
      <c r="DF95" s="228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30"/>
      <c r="DS95" s="228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30"/>
      <c r="EF95" s="228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30"/>
      <c r="ES95" s="174" t="s">
        <v>50</v>
      </c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7"/>
    </row>
    <row r="96" spans="1:161" ht="12.75" customHeight="1" thickBot="1">
      <c r="A96" s="246" t="s">
        <v>155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136" t="s">
        <v>130</v>
      </c>
      <c r="BY96" s="137"/>
      <c r="BZ96" s="137"/>
      <c r="CA96" s="137"/>
      <c r="CB96" s="137"/>
      <c r="CC96" s="137"/>
      <c r="CD96" s="137"/>
      <c r="CE96" s="264"/>
      <c r="CF96" s="173" t="s">
        <v>131</v>
      </c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72"/>
      <c r="CS96" s="173" t="s">
        <v>156</v>
      </c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72"/>
      <c r="DF96" s="228">
        <f>2000</f>
        <v>2000</v>
      </c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30"/>
      <c r="DS96" s="228">
        <f>2000</f>
        <v>2000</v>
      </c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30"/>
      <c r="EF96" s="228">
        <f>2000</f>
        <v>2000</v>
      </c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30"/>
      <c r="ES96" s="174" t="s">
        <v>50</v>
      </c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7"/>
    </row>
    <row r="97" spans="1:161" ht="12.75" hidden="1" customHeight="1">
      <c r="A97" s="246" t="s">
        <v>157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136" t="s">
        <v>130</v>
      </c>
      <c r="BY97" s="137"/>
      <c r="BZ97" s="137"/>
      <c r="CA97" s="137"/>
      <c r="CB97" s="137"/>
      <c r="CC97" s="137"/>
      <c r="CD97" s="137"/>
      <c r="CE97" s="264"/>
      <c r="CF97" s="173" t="s">
        <v>131</v>
      </c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72"/>
      <c r="CS97" s="173" t="s">
        <v>158</v>
      </c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72"/>
      <c r="DF97" s="228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30"/>
      <c r="DS97" s="228"/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30"/>
      <c r="EF97" s="228"/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30"/>
      <c r="ES97" s="174" t="s">
        <v>50</v>
      </c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7"/>
    </row>
    <row r="98" spans="1:161" ht="12.75" customHeight="1" thickBot="1">
      <c r="A98" s="246" t="s">
        <v>157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136" t="s">
        <v>130</v>
      </c>
      <c r="BY98" s="137"/>
      <c r="BZ98" s="137"/>
      <c r="CA98" s="137"/>
      <c r="CB98" s="137"/>
      <c r="CC98" s="137"/>
      <c r="CD98" s="137"/>
      <c r="CE98" s="264"/>
      <c r="CF98" s="173" t="s">
        <v>131</v>
      </c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72"/>
      <c r="CS98" s="173" t="s">
        <v>263</v>
      </c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72"/>
      <c r="DF98" s="228">
        <f>37600+850000</f>
        <v>887600</v>
      </c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30"/>
      <c r="DS98" s="228">
        <f>37600+850000</f>
        <v>887600</v>
      </c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30"/>
      <c r="EF98" s="228">
        <f>37600+850000</f>
        <v>887600</v>
      </c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30"/>
      <c r="ES98" s="174" t="s">
        <v>50</v>
      </c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7"/>
    </row>
    <row r="99" spans="1:161" ht="12.75" hidden="1" customHeight="1" thickBot="1">
      <c r="A99" s="246" t="s">
        <v>157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136" t="s">
        <v>130</v>
      </c>
      <c r="BY99" s="137"/>
      <c r="BZ99" s="137"/>
      <c r="CA99" s="137"/>
      <c r="CB99" s="137"/>
      <c r="CC99" s="137"/>
      <c r="CD99" s="137"/>
      <c r="CE99" s="264"/>
      <c r="CF99" s="173" t="s">
        <v>131</v>
      </c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72"/>
      <c r="CS99" s="173" t="s">
        <v>159</v>
      </c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72"/>
      <c r="DF99" s="228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30"/>
      <c r="DS99" s="228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30"/>
      <c r="EF99" s="228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30"/>
      <c r="ES99" s="174" t="s">
        <v>50</v>
      </c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7"/>
    </row>
    <row r="100" spans="1:161" ht="12.75" customHeight="1" thickBot="1">
      <c r="A100" s="163" t="s">
        <v>160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36" t="s">
        <v>130</v>
      </c>
      <c r="BY100" s="137"/>
      <c r="BZ100" s="137"/>
      <c r="CA100" s="137"/>
      <c r="CB100" s="137"/>
      <c r="CC100" s="137"/>
      <c r="CD100" s="137"/>
      <c r="CE100" s="264"/>
      <c r="CF100" s="173" t="s">
        <v>131</v>
      </c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72"/>
      <c r="CS100" s="173" t="s">
        <v>161</v>
      </c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72"/>
      <c r="DF100" s="228">
        <f>1000+1000</f>
        <v>2000</v>
      </c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30"/>
      <c r="DS100" s="228">
        <f>1000</f>
        <v>1000</v>
      </c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30"/>
      <c r="EF100" s="228">
        <f>1000</f>
        <v>1000</v>
      </c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30"/>
      <c r="ES100" s="174" t="s">
        <v>50</v>
      </c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7"/>
    </row>
    <row r="101" spans="1:161" ht="12.75" hidden="1" customHeight="1" thickBot="1">
      <c r="A101" s="163" t="s">
        <v>160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36" t="s">
        <v>130</v>
      </c>
      <c r="BY101" s="137"/>
      <c r="BZ101" s="137"/>
      <c r="CA101" s="137"/>
      <c r="CB101" s="137"/>
      <c r="CC101" s="137"/>
      <c r="CD101" s="137"/>
      <c r="CE101" s="264"/>
      <c r="CF101" s="173" t="s">
        <v>131</v>
      </c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72"/>
      <c r="CS101" s="173" t="s">
        <v>265</v>
      </c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72"/>
      <c r="DF101" s="228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30"/>
      <c r="DS101" s="228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30"/>
      <c r="EF101" s="228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30"/>
      <c r="ES101" s="174" t="s">
        <v>50</v>
      </c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7"/>
    </row>
    <row r="102" spans="1:161" ht="12" customHeight="1" thickBot="1">
      <c r="A102" s="246" t="s">
        <v>162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136" t="s">
        <v>130</v>
      </c>
      <c r="BY102" s="137"/>
      <c r="BZ102" s="137"/>
      <c r="CA102" s="137"/>
      <c r="CB102" s="137"/>
      <c r="CC102" s="137"/>
      <c r="CD102" s="137"/>
      <c r="CE102" s="264"/>
      <c r="CF102" s="173" t="s">
        <v>131</v>
      </c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72"/>
      <c r="CS102" s="173" t="s">
        <v>163</v>
      </c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72"/>
      <c r="DF102" s="228">
        <f>30000</f>
        <v>30000</v>
      </c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30"/>
      <c r="DS102" s="228">
        <f>3000+30000</f>
        <v>33000</v>
      </c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229"/>
      <c r="ED102" s="229"/>
      <c r="EE102" s="230"/>
      <c r="EF102" s="228">
        <f>3000+30000</f>
        <v>33000</v>
      </c>
      <c r="EG102" s="229"/>
      <c r="EH102" s="229"/>
      <c r="EI102" s="229"/>
      <c r="EJ102" s="229"/>
      <c r="EK102" s="229"/>
      <c r="EL102" s="229"/>
      <c r="EM102" s="229"/>
      <c r="EN102" s="229"/>
      <c r="EO102" s="229"/>
      <c r="EP102" s="229"/>
      <c r="EQ102" s="229"/>
      <c r="ER102" s="230"/>
      <c r="ES102" s="174" t="s">
        <v>50</v>
      </c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7"/>
    </row>
    <row r="103" spans="1:161" ht="11.25" customHeight="1" thickBot="1">
      <c r="A103" s="246" t="s">
        <v>164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W103" s="247"/>
      <c r="BX103" s="136" t="s">
        <v>130</v>
      </c>
      <c r="BY103" s="137"/>
      <c r="BZ103" s="137"/>
      <c r="CA103" s="137"/>
      <c r="CB103" s="137"/>
      <c r="CC103" s="137"/>
      <c r="CD103" s="137"/>
      <c r="CE103" s="264"/>
      <c r="CF103" s="180" t="s">
        <v>131</v>
      </c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2"/>
      <c r="CS103" s="180" t="s">
        <v>165</v>
      </c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2"/>
      <c r="DF103" s="203">
        <f>5000</f>
        <v>5000</v>
      </c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5"/>
      <c r="DS103" s="203">
        <f>5000</f>
        <v>5000</v>
      </c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5"/>
      <c r="EF103" s="203">
        <f>5000</f>
        <v>5000</v>
      </c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5"/>
      <c r="ES103" s="209" t="s">
        <v>50</v>
      </c>
      <c r="ET103" s="210"/>
      <c r="EU103" s="210"/>
      <c r="EV103" s="210"/>
      <c r="EW103" s="210"/>
      <c r="EX103" s="210"/>
      <c r="EY103" s="210"/>
      <c r="EZ103" s="210"/>
      <c r="FA103" s="210"/>
      <c r="FB103" s="210"/>
      <c r="FC103" s="210"/>
      <c r="FD103" s="210"/>
      <c r="FE103" s="211"/>
    </row>
    <row r="104" spans="1:161" ht="11.25" customHeight="1" thickBot="1">
      <c r="A104" s="281" t="s">
        <v>166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  <c r="BV104" s="281"/>
      <c r="BW104" s="253"/>
      <c r="BX104" s="136" t="s">
        <v>130</v>
      </c>
      <c r="BY104" s="137"/>
      <c r="BZ104" s="137"/>
      <c r="CA104" s="137"/>
      <c r="CB104" s="137"/>
      <c r="CC104" s="137"/>
      <c r="CD104" s="137"/>
      <c r="CE104" s="264"/>
      <c r="CF104" s="282" t="s">
        <v>131</v>
      </c>
      <c r="CG104" s="282"/>
      <c r="CH104" s="282"/>
      <c r="CI104" s="282"/>
      <c r="CJ104" s="282"/>
      <c r="CK104" s="282"/>
      <c r="CL104" s="282"/>
      <c r="CM104" s="282"/>
      <c r="CN104" s="282"/>
      <c r="CO104" s="282"/>
      <c r="CP104" s="282"/>
      <c r="CQ104" s="282"/>
      <c r="CR104" s="282"/>
      <c r="CS104" s="282" t="s">
        <v>167</v>
      </c>
      <c r="CT104" s="282"/>
      <c r="CU104" s="282"/>
      <c r="CV104" s="282"/>
      <c r="CW104" s="282"/>
      <c r="CX104" s="282"/>
      <c r="CY104" s="282"/>
      <c r="CZ104" s="282"/>
      <c r="DA104" s="282"/>
      <c r="DB104" s="282"/>
      <c r="DC104" s="282"/>
      <c r="DD104" s="282"/>
      <c r="DE104" s="282"/>
      <c r="DF104" s="283">
        <f>4000+60000-1000</f>
        <v>63000</v>
      </c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>
        <f>1000+60000</f>
        <v>61000</v>
      </c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>
        <f>1000+60000</f>
        <v>61000</v>
      </c>
      <c r="EG104" s="283"/>
      <c r="EH104" s="283"/>
      <c r="EI104" s="283"/>
      <c r="EJ104" s="283"/>
      <c r="EK104" s="283"/>
      <c r="EL104" s="283"/>
      <c r="EM104" s="283"/>
      <c r="EN104" s="283"/>
      <c r="EO104" s="283"/>
      <c r="EP104" s="283"/>
      <c r="EQ104" s="283"/>
      <c r="ER104" s="283"/>
      <c r="ES104" s="284" t="s">
        <v>50</v>
      </c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</row>
    <row r="105" spans="1:161" ht="11.25" customHeight="1" thickBot="1">
      <c r="A105" s="281" t="s">
        <v>166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53"/>
      <c r="BX105" s="136" t="s">
        <v>130</v>
      </c>
      <c r="BY105" s="137"/>
      <c r="BZ105" s="137"/>
      <c r="CA105" s="137"/>
      <c r="CB105" s="137"/>
      <c r="CC105" s="137"/>
      <c r="CD105" s="137"/>
      <c r="CE105" s="264"/>
      <c r="CF105" s="282" t="s">
        <v>131</v>
      </c>
      <c r="CG105" s="282"/>
      <c r="CH105" s="282"/>
      <c r="CI105" s="282"/>
      <c r="CJ105" s="282"/>
      <c r="CK105" s="282"/>
      <c r="CL105" s="282"/>
      <c r="CM105" s="282"/>
      <c r="CN105" s="282"/>
      <c r="CO105" s="282"/>
      <c r="CP105" s="282"/>
      <c r="CQ105" s="282"/>
      <c r="CR105" s="282"/>
      <c r="CS105" s="282" t="s">
        <v>264</v>
      </c>
      <c r="CT105" s="282"/>
      <c r="CU105" s="282"/>
      <c r="CV105" s="282"/>
      <c r="CW105" s="282"/>
      <c r="CX105" s="282"/>
      <c r="CY105" s="282"/>
      <c r="CZ105" s="282"/>
      <c r="DA105" s="282"/>
      <c r="DB105" s="282"/>
      <c r="DC105" s="282"/>
      <c r="DD105" s="282"/>
      <c r="DE105" s="282"/>
      <c r="DF105" s="283">
        <f>6332+18668</f>
        <v>25000</v>
      </c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>
        <f>6332</f>
        <v>6332</v>
      </c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>
        <f>6332</f>
        <v>6332</v>
      </c>
      <c r="EG105" s="283"/>
      <c r="EH105" s="283"/>
      <c r="EI105" s="283"/>
      <c r="EJ105" s="283"/>
      <c r="EK105" s="283"/>
      <c r="EL105" s="283"/>
      <c r="EM105" s="283"/>
      <c r="EN105" s="283"/>
      <c r="EO105" s="283"/>
      <c r="EP105" s="283"/>
      <c r="EQ105" s="283"/>
      <c r="ER105" s="283"/>
      <c r="ES105" s="284" t="s">
        <v>50</v>
      </c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</row>
    <row r="106" spans="1:161" ht="11.25" hidden="1" customHeight="1">
      <c r="A106" s="281" t="s">
        <v>168</v>
      </c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53"/>
      <c r="BX106" s="136" t="s">
        <v>130</v>
      </c>
      <c r="BY106" s="137"/>
      <c r="BZ106" s="137"/>
      <c r="CA106" s="137"/>
      <c r="CB106" s="137"/>
      <c r="CC106" s="137"/>
      <c r="CD106" s="137"/>
      <c r="CE106" s="264"/>
      <c r="CF106" s="282" t="s">
        <v>131</v>
      </c>
      <c r="CG106" s="282"/>
      <c r="CH106" s="282"/>
      <c r="CI106" s="282"/>
      <c r="CJ106" s="282"/>
      <c r="CK106" s="282"/>
      <c r="CL106" s="282"/>
      <c r="CM106" s="282"/>
      <c r="CN106" s="282"/>
      <c r="CO106" s="282"/>
      <c r="CP106" s="282"/>
      <c r="CQ106" s="282"/>
      <c r="CR106" s="282"/>
      <c r="CS106" s="282"/>
      <c r="CT106" s="282"/>
      <c r="CU106" s="282"/>
      <c r="CV106" s="282"/>
      <c r="CW106" s="282"/>
      <c r="CX106" s="282"/>
      <c r="CY106" s="282"/>
      <c r="CZ106" s="282"/>
      <c r="DA106" s="282"/>
      <c r="DB106" s="282"/>
      <c r="DC106" s="282"/>
      <c r="DD106" s="282"/>
      <c r="DE106" s="282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  <c r="EO106" s="283"/>
      <c r="EP106" s="283"/>
      <c r="EQ106" s="283"/>
      <c r="ER106" s="283"/>
      <c r="ES106" s="284" t="s">
        <v>50</v>
      </c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</row>
    <row r="107" spans="1:161" ht="11.25" customHeight="1" thickBot="1">
      <c r="A107" s="281" t="s">
        <v>169</v>
      </c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53"/>
      <c r="BX107" s="136" t="s">
        <v>130</v>
      </c>
      <c r="BY107" s="137"/>
      <c r="BZ107" s="137"/>
      <c r="CA107" s="137"/>
      <c r="CB107" s="137"/>
      <c r="CC107" s="137"/>
      <c r="CD107" s="137"/>
      <c r="CE107" s="264"/>
      <c r="CF107" s="282" t="s">
        <v>131</v>
      </c>
      <c r="CG107" s="282"/>
      <c r="CH107" s="282"/>
      <c r="CI107" s="282"/>
      <c r="CJ107" s="282"/>
      <c r="CK107" s="282"/>
      <c r="CL107" s="282"/>
      <c r="CM107" s="282"/>
      <c r="CN107" s="282"/>
      <c r="CO107" s="282"/>
      <c r="CP107" s="282"/>
      <c r="CQ107" s="282"/>
      <c r="CR107" s="282"/>
      <c r="CS107" s="282" t="s">
        <v>170</v>
      </c>
      <c r="CT107" s="282"/>
      <c r="CU107" s="282"/>
      <c r="CV107" s="282"/>
      <c r="CW107" s="282"/>
      <c r="CX107" s="282"/>
      <c r="CY107" s="282"/>
      <c r="CZ107" s="282"/>
      <c r="DA107" s="282"/>
      <c r="DB107" s="282"/>
      <c r="DC107" s="282"/>
      <c r="DD107" s="282"/>
      <c r="DE107" s="282"/>
      <c r="DF107" s="283">
        <f>1000</f>
        <v>1000</v>
      </c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>
        <f>1000</f>
        <v>1000</v>
      </c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>
        <f>1000</f>
        <v>1000</v>
      </c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4" t="s">
        <v>50</v>
      </c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</row>
    <row r="108" spans="1:161" ht="11.25" hidden="1" customHeight="1" thickBot="1">
      <c r="A108" s="281" t="s">
        <v>169</v>
      </c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53"/>
      <c r="BX108" s="136" t="s">
        <v>130</v>
      </c>
      <c r="BY108" s="137"/>
      <c r="BZ108" s="137"/>
      <c r="CA108" s="137"/>
      <c r="CB108" s="137"/>
      <c r="CC108" s="137"/>
      <c r="CD108" s="137"/>
      <c r="CE108" s="264"/>
      <c r="CF108" s="282" t="s">
        <v>131</v>
      </c>
      <c r="CG108" s="282"/>
      <c r="CH108" s="282"/>
      <c r="CI108" s="282"/>
      <c r="CJ108" s="282"/>
      <c r="CK108" s="282"/>
      <c r="CL108" s="282"/>
      <c r="CM108" s="282"/>
      <c r="CN108" s="282"/>
      <c r="CO108" s="282"/>
      <c r="CP108" s="282"/>
      <c r="CQ108" s="282"/>
      <c r="CR108" s="282"/>
      <c r="CS108" s="282" t="s">
        <v>266</v>
      </c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  <c r="EO108" s="283"/>
      <c r="EP108" s="283"/>
      <c r="EQ108" s="283"/>
      <c r="ER108" s="283"/>
      <c r="ES108" s="284" t="s">
        <v>50</v>
      </c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</row>
    <row r="109" spans="1:161" ht="11.25" customHeight="1" thickBot="1">
      <c r="A109" s="92" t="s">
        <v>171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4"/>
      <c r="BX109" s="95" t="s">
        <v>172</v>
      </c>
      <c r="BY109" s="96"/>
      <c r="BZ109" s="96"/>
      <c r="CA109" s="96"/>
      <c r="CB109" s="96"/>
      <c r="CC109" s="96"/>
      <c r="CD109" s="96"/>
      <c r="CE109" s="97"/>
      <c r="CF109" s="98" t="s">
        <v>173</v>
      </c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100"/>
      <c r="CS109" s="101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7"/>
      <c r="DF109" s="285">
        <f>DF110+DF111+DF112</f>
        <v>597640</v>
      </c>
      <c r="DG109" s="286"/>
      <c r="DH109" s="286"/>
      <c r="DI109" s="286"/>
      <c r="DJ109" s="286"/>
      <c r="DK109" s="286"/>
      <c r="DL109" s="286"/>
      <c r="DM109" s="286"/>
      <c r="DN109" s="286"/>
      <c r="DO109" s="286"/>
      <c r="DP109" s="286"/>
      <c r="DQ109" s="286"/>
      <c r="DR109" s="287"/>
      <c r="DS109" s="285">
        <f>DS110+DS111+DS112</f>
        <v>597640</v>
      </c>
      <c r="DT109" s="286"/>
      <c r="DU109" s="286"/>
      <c r="DV109" s="286"/>
      <c r="DW109" s="286"/>
      <c r="DX109" s="286"/>
      <c r="DY109" s="286"/>
      <c r="DZ109" s="286"/>
      <c r="EA109" s="286"/>
      <c r="EB109" s="286"/>
      <c r="EC109" s="286"/>
      <c r="ED109" s="286"/>
      <c r="EE109" s="287"/>
      <c r="EF109" s="285">
        <f>EF110+EF111+EF112</f>
        <v>597640</v>
      </c>
      <c r="EG109" s="286"/>
      <c r="EH109" s="286"/>
      <c r="EI109" s="286"/>
      <c r="EJ109" s="286"/>
      <c r="EK109" s="286"/>
      <c r="EL109" s="286"/>
      <c r="EM109" s="286"/>
      <c r="EN109" s="286"/>
      <c r="EO109" s="286"/>
      <c r="EP109" s="286"/>
      <c r="EQ109" s="286"/>
      <c r="ER109" s="287"/>
      <c r="ES109" s="105" t="s">
        <v>50</v>
      </c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7"/>
    </row>
    <row r="110" spans="1:161" ht="11.25" customHeight="1" thickBot="1">
      <c r="A110" s="92" t="s">
        <v>174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4"/>
      <c r="BX110" s="95" t="s">
        <v>172</v>
      </c>
      <c r="BY110" s="96"/>
      <c r="BZ110" s="96"/>
      <c r="CA110" s="96"/>
      <c r="CB110" s="96"/>
      <c r="CC110" s="96"/>
      <c r="CD110" s="96"/>
      <c r="CE110" s="97"/>
      <c r="CF110" s="98" t="s">
        <v>173</v>
      </c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100"/>
      <c r="CS110" s="101" t="s">
        <v>175</v>
      </c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7"/>
      <c r="DF110" s="102">
        <f>352950</f>
        <v>352950</v>
      </c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4"/>
      <c r="DS110" s="102">
        <f>352950</f>
        <v>352950</v>
      </c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4"/>
      <c r="EF110" s="102">
        <f>352950</f>
        <v>352950</v>
      </c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4"/>
      <c r="ES110" s="105" t="s">
        <v>50</v>
      </c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7"/>
    </row>
    <row r="111" spans="1:161" ht="11.25" customHeight="1" thickBot="1">
      <c r="A111" s="92" t="s">
        <v>174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4"/>
      <c r="BX111" s="95" t="s">
        <v>172</v>
      </c>
      <c r="BY111" s="96"/>
      <c r="BZ111" s="96"/>
      <c r="CA111" s="96"/>
      <c r="CB111" s="96"/>
      <c r="CC111" s="96"/>
      <c r="CD111" s="96"/>
      <c r="CE111" s="97"/>
      <c r="CF111" s="98" t="s">
        <v>173</v>
      </c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100"/>
      <c r="CS111" s="101" t="s">
        <v>176</v>
      </c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7"/>
      <c r="DF111" s="102">
        <f>244690</f>
        <v>244690</v>
      </c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4"/>
      <c r="DS111" s="102">
        <f>244690</f>
        <v>244690</v>
      </c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4"/>
      <c r="EF111" s="102">
        <f>244690</f>
        <v>244690</v>
      </c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4"/>
      <c r="ES111" s="105" t="s">
        <v>50</v>
      </c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7"/>
    </row>
    <row r="112" spans="1:161" ht="11.25" customHeight="1">
      <c r="A112" s="92" t="s">
        <v>174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4"/>
      <c r="BX112" s="95" t="s">
        <v>172</v>
      </c>
      <c r="BY112" s="96"/>
      <c r="BZ112" s="96"/>
      <c r="CA112" s="96"/>
      <c r="CB112" s="96"/>
      <c r="CC112" s="96"/>
      <c r="CD112" s="96"/>
      <c r="CE112" s="97"/>
      <c r="CF112" s="98" t="s">
        <v>173</v>
      </c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100"/>
      <c r="CS112" s="101" t="s">
        <v>135</v>
      </c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7"/>
      <c r="DF112" s="102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4"/>
      <c r="DS112" s="102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4"/>
      <c r="EF112" s="102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4"/>
      <c r="ES112" s="105" t="s">
        <v>50</v>
      </c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7"/>
    </row>
    <row r="113" ht="14.25" customHeight="1"/>
  </sheetData>
  <mergeCells count="726">
    <mergeCell ref="EL8:FE8"/>
    <mergeCell ref="DW9:DX9"/>
    <mergeCell ref="DY9:EA9"/>
    <mergeCell ref="EB9:EC9"/>
    <mergeCell ref="EE9:ES9"/>
    <mergeCell ref="ET9:EV9"/>
    <mergeCell ref="EW9:EY9"/>
    <mergeCell ref="DW2:FE2"/>
    <mergeCell ref="DW3:FE3"/>
    <mergeCell ref="DW4:FE4"/>
    <mergeCell ref="DW5:FE5"/>
    <mergeCell ref="DW6:FE6"/>
    <mergeCell ref="DW7:EI7"/>
    <mergeCell ref="EL7:FE7"/>
    <mergeCell ref="AY11:DC11"/>
    <mergeCell ref="AY12:BE12"/>
    <mergeCell ref="BF12:BH12"/>
    <mergeCell ref="BI12:CD12"/>
    <mergeCell ref="CE12:CG12"/>
    <mergeCell ref="CH12:CL12"/>
    <mergeCell ref="CM12:CO12"/>
    <mergeCell ref="CP12:CX12"/>
    <mergeCell ref="DW8:EI8"/>
    <mergeCell ref="A15:AA15"/>
    <mergeCell ref="ES15:FE15"/>
    <mergeCell ref="AB16:DP16"/>
    <mergeCell ref="ES16:FE16"/>
    <mergeCell ref="ES17:FE17"/>
    <mergeCell ref="ES18:FE18"/>
    <mergeCell ref="ES12:FE13"/>
    <mergeCell ref="BG14:BJ14"/>
    <mergeCell ref="BK14:BM14"/>
    <mergeCell ref="BN14:BO14"/>
    <mergeCell ref="BQ14:CE14"/>
    <mergeCell ref="CF14:CH14"/>
    <mergeCell ref="CI14:CK14"/>
    <mergeCell ref="ES14:FE14"/>
    <mergeCell ref="K19:EC19"/>
    <mergeCell ref="ES19:FE19"/>
    <mergeCell ref="ES20:FE20"/>
    <mergeCell ref="A22:FE22"/>
    <mergeCell ref="A24:BW26"/>
    <mergeCell ref="BX24:CE26"/>
    <mergeCell ref="CF24:CR26"/>
    <mergeCell ref="CS24:DE26"/>
    <mergeCell ref="DF24:FE24"/>
    <mergeCell ref="DF25:DK25"/>
    <mergeCell ref="EL25:EN25"/>
    <mergeCell ref="EO25:ER25"/>
    <mergeCell ref="ES25:FE26"/>
    <mergeCell ref="DF26:DR26"/>
    <mergeCell ref="DS26:EE26"/>
    <mergeCell ref="EF26:ER26"/>
    <mergeCell ref="DL25:DN25"/>
    <mergeCell ref="DO25:DR25"/>
    <mergeCell ref="DS25:DX25"/>
    <mergeCell ref="DY25:EA25"/>
    <mergeCell ref="EB25:EE25"/>
    <mergeCell ref="EF25:EK25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7:BW27"/>
    <mergeCell ref="BX27:CE27"/>
    <mergeCell ref="CF27:CR27"/>
    <mergeCell ref="CS27:DE27"/>
    <mergeCell ref="DF27:DR27"/>
    <mergeCell ref="DS27:EE27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9:BW29"/>
    <mergeCell ref="BX29:CE29"/>
    <mergeCell ref="CF29:CR29"/>
    <mergeCell ref="CS29:DE29"/>
    <mergeCell ref="DF29:DR29"/>
    <mergeCell ref="DS29:EE29"/>
    <mergeCell ref="EF31:ER32"/>
    <mergeCell ref="ES31:FE32"/>
    <mergeCell ref="A32:BU32"/>
    <mergeCell ref="A33:BW33"/>
    <mergeCell ref="BX33:CE34"/>
    <mergeCell ref="CF33:CR34"/>
    <mergeCell ref="CS33:DE34"/>
    <mergeCell ref="DF33:DR34"/>
    <mergeCell ref="DS33:EE34"/>
    <mergeCell ref="EF33:ER34"/>
    <mergeCell ref="A31:BW31"/>
    <mergeCell ref="BX31:CE32"/>
    <mergeCell ref="CF31:CR32"/>
    <mergeCell ref="CS31:DE32"/>
    <mergeCell ref="DF31:DR32"/>
    <mergeCell ref="DS31:EE32"/>
    <mergeCell ref="ES33:FE34"/>
    <mergeCell ref="A34:BU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6:BW36"/>
    <mergeCell ref="BX36:CE36"/>
    <mergeCell ref="CF36:CR36"/>
    <mergeCell ref="CS36:DE36"/>
    <mergeCell ref="DF36:DR36"/>
    <mergeCell ref="DS36:EE36"/>
    <mergeCell ref="EF38:ER39"/>
    <mergeCell ref="ES38:FE39"/>
    <mergeCell ref="A39:BW39"/>
    <mergeCell ref="A40:BW40"/>
    <mergeCell ref="BX40:CE40"/>
    <mergeCell ref="CF40:CR40"/>
    <mergeCell ref="CS40:DE40"/>
    <mergeCell ref="DF40:DR40"/>
    <mergeCell ref="DS40:EE40"/>
    <mergeCell ref="EF40:ER40"/>
    <mergeCell ref="A38:BW38"/>
    <mergeCell ref="BX38:CE39"/>
    <mergeCell ref="CF38:CR39"/>
    <mergeCell ref="CS38:DE39"/>
    <mergeCell ref="DF38:DR39"/>
    <mergeCell ref="DS38:EE39"/>
    <mergeCell ref="ES40:FE40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EF42:ER42"/>
    <mergeCell ref="ES42:FE42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2:BW42"/>
    <mergeCell ref="BX42:CE42"/>
    <mergeCell ref="CF42:CR42"/>
    <mergeCell ref="CS42:DE42"/>
    <mergeCell ref="DF42:DR42"/>
    <mergeCell ref="DS42:EE42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6:BW46"/>
    <mergeCell ref="BX46:CE46"/>
    <mergeCell ref="CF46:CR46"/>
    <mergeCell ref="CS46:DE46"/>
    <mergeCell ref="DF46:DR46"/>
    <mergeCell ref="DS46:EE46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48:BW48"/>
    <mergeCell ref="BX48:CE48"/>
    <mergeCell ref="CF48:CR48"/>
    <mergeCell ref="CS48:DE48"/>
    <mergeCell ref="DF48:DR48"/>
    <mergeCell ref="DS48:EE48"/>
    <mergeCell ref="EF50:ER50"/>
    <mergeCell ref="ES50:FE50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0:BW50"/>
    <mergeCell ref="BX50:CE50"/>
    <mergeCell ref="CF50:CR50"/>
    <mergeCell ref="CS50:DE50"/>
    <mergeCell ref="DF50:DR50"/>
    <mergeCell ref="DS50:EE50"/>
    <mergeCell ref="EF52:ER52"/>
    <mergeCell ref="ES52:FE52"/>
    <mergeCell ref="A53:BW53"/>
    <mergeCell ref="BX53:CE53"/>
    <mergeCell ref="CF53:CR53"/>
    <mergeCell ref="CS53:DE53"/>
    <mergeCell ref="DF53:DR53"/>
    <mergeCell ref="DS53:EE53"/>
    <mergeCell ref="EF53:ER53"/>
    <mergeCell ref="ES53:FE53"/>
    <mergeCell ref="A52:BW52"/>
    <mergeCell ref="BX52:CE52"/>
    <mergeCell ref="CF52:CR52"/>
    <mergeCell ref="CS52:DE52"/>
    <mergeCell ref="DF52:DR52"/>
    <mergeCell ref="DS52:EE52"/>
    <mergeCell ref="EF54:ER54"/>
    <mergeCell ref="ES54:FE54"/>
    <mergeCell ref="A55:BW55"/>
    <mergeCell ref="BX55:CE55"/>
    <mergeCell ref="CF55:CR55"/>
    <mergeCell ref="CS55:DE55"/>
    <mergeCell ref="DF55:DR55"/>
    <mergeCell ref="DS55:EE55"/>
    <mergeCell ref="EF55:ER55"/>
    <mergeCell ref="ES55:FE55"/>
    <mergeCell ref="A54:BW54"/>
    <mergeCell ref="BX54:CE54"/>
    <mergeCell ref="CF54:CR54"/>
    <mergeCell ref="CS54:DE54"/>
    <mergeCell ref="DF54:DR54"/>
    <mergeCell ref="DS54:EE54"/>
    <mergeCell ref="EF56:ER56"/>
    <mergeCell ref="ES56:FE56"/>
    <mergeCell ref="A57:BW57"/>
    <mergeCell ref="BX57:CE57"/>
    <mergeCell ref="CF57:CR57"/>
    <mergeCell ref="CS57:DE57"/>
    <mergeCell ref="DF57:DR57"/>
    <mergeCell ref="DS57:EE57"/>
    <mergeCell ref="EF57:ER57"/>
    <mergeCell ref="ES57:FE57"/>
    <mergeCell ref="A56:BW56"/>
    <mergeCell ref="BX56:CE56"/>
    <mergeCell ref="CF56:CR56"/>
    <mergeCell ref="CS56:DE56"/>
    <mergeCell ref="DF56:DR56"/>
    <mergeCell ref="DS56:EE56"/>
    <mergeCell ref="EF58:ER58"/>
    <mergeCell ref="ES58:FE58"/>
    <mergeCell ref="A59:BW59"/>
    <mergeCell ref="BX59:CE59"/>
    <mergeCell ref="CF59:CR59"/>
    <mergeCell ref="CS59:DE59"/>
    <mergeCell ref="DF59:DR59"/>
    <mergeCell ref="DS59:EE59"/>
    <mergeCell ref="EF59:ER59"/>
    <mergeCell ref="ES59:FE59"/>
    <mergeCell ref="A58:BW58"/>
    <mergeCell ref="BX58:CE58"/>
    <mergeCell ref="CF58:CR58"/>
    <mergeCell ref="CS58:DE58"/>
    <mergeCell ref="DF58:DR58"/>
    <mergeCell ref="DS58:EE58"/>
    <mergeCell ref="EF60:ER60"/>
    <mergeCell ref="ES60:FE60"/>
    <mergeCell ref="A61:BU61"/>
    <mergeCell ref="BX61:CB61"/>
    <mergeCell ref="CF61:CR61"/>
    <mergeCell ref="CS61:DE61"/>
    <mergeCell ref="DF61:DR61"/>
    <mergeCell ref="DS61:EE61"/>
    <mergeCell ref="EF61:ER61"/>
    <mergeCell ref="ES61:FE61"/>
    <mergeCell ref="A60:BW60"/>
    <mergeCell ref="BX60:CE60"/>
    <mergeCell ref="CF60:CR60"/>
    <mergeCell ref="CS60:DE60"/>
    <mergeCell ref="DF60:DR60"/>
    <mergeCell ref="DS60:EE60"/>
    <mergeCell ref="EF62:ER62"/>
    <mergeCell ref="ES62:FE62"/>
    <mergeCell ref="A63:BW63"/>
    <mergeCell ref="BX63:CE63"/>
    <mergeCell ref="CF63:CR63"/>
    <mergeCell ref="CS63:DE63"/>
    <mergeCell ref="DF63:DR63"/>
    <mergeCell ref="DS63:EE63"/>
    <mergeCell ref="EF63:ER63"/>
    <mergeCell ref="ES63:FE63"/>
    <mergeCell ref="A62:BW62"/>
    <mergeCell ref="BX62:CE62"/>
    <mergeCell ref="CF62:CR62"/>
    <mergeCell ref="CS62:DE62"/>
    <mergeCell ref="DF62:DR62"/>
    <mergeCell ref="DS62:EE62"/>
    <mergeCell ref="EF64:ER64"/>
    <mergeCell ref="ES64:FE64"/>
    <mergeCell ref="A65:BW65"/>
    <mergeCell ref="BX65:CE65"/>
    <mergeCell ref="CF65:CR65"/>
    <mergeCell ref="CS65:DE65"/>
    <mergeCell ref="DF65:DR65"/>
    <mergeCell ref="DS65:EE65"/>
    <mergeCell ref="EF65:ER65"/>
    <mergeCell ref="ES65:FE65"/>
    <mergeCell ref="A64:BW64"/>
    <mergeCell ref="BX64:CE64"/>
    <mergeCell ref="CF64:CR64"/>
    <mergeCell ref="CS64:DE64"/>
    <mergeCell ref="DF64:DR64"/>
    <mergeCell ref="DS64:EE64"/>
    <mergeCell ref="EF66:ER66"/>
    <mergeCell ref="ES66:FE66"/>
    <mergeCell ref="A67:BW67"/>
    <mergeCell ref="BX67:CE67"/>
    <mergeCell ref="CF67:CR67"/>
    <mergeCell ref="CS67:DE67"/>
    <mergeCell ref="DF67:DR67"/>
    <mergeCell ref="DS67:EE67"/>
    <mergeCell ref="EF67:ER67"/>
    <mergeCell ref="ES67:FE67"/>
    <mergeCell ref="A66:BW66"/>
    <mergeCell ref="BX66:CE66"/>
    <mergeCell ref="CF66:CR66"/>
    <mergeCell ref="CS66:DE66"/>
    <mergeCell ref="DF66:DR66"/>
    <mergeCell ref="DS66:EE66"/>
    <mergeCell ref="EF68:ER68"/>
    <mergeCell ref="ES68:FE68"/>
    <mergeCell ref="A69:BW69"/>
    <mergeCell ref="BX69:CE69"/>
    <mergeCell ref="CF69:CR69"/>
    <mergeCell ref="CS69:DE69"/>
    <mergeCell ref="DF69:DR69"/>
    <mergeCell ref="DS69:EE69"/>
    <mergeCell ref="EF69:ER69"/>
    <mergeCell ref="ES69:FE69"/>
    <mergeCell ref="A68:BW68"/>
    <mergeCell ref="BX68:CE68"/>
    <mergeCell ref="CF68:CR68"/>
    <mergeCell ref="CS68:DE68"/>
    <mergeCell ref="DF68:DR68"/>
    <mergeCell ref="DS68:EE68"/>
    <mergeCell ref="EF70:ER70"/>
    <mergeCell ref="ES70:FE70"/>
    <mergeCell ref="A71:BW71"/>
    <mergeCell ref="BX71:CE71"/>
    <mergeCell ref="CF71:CR71"/>
    <mergeCell ref="CS71:DE71"/>
    <mergeCell ref="DF71:DR71"/>
    <mergeCell ref="DS71:EE71"/>
    <mergeCell ref="EF71:ER71"/>
    <mergeCell ref="ES71:FE71"/>
    <mergeCell ref="A70:BW70"/>
    <mergeCell ref="BX70:CE70"/>
    <mergeCell ref="CF70:CR70"/>
    <mergeCell ref="CS70:DE70"/>
    <mergeCell ref="DF70:DR70"/>
    <mergeCell ref="DS70:EE70"/>
    <mergeCell ref="EF72:ER72"/>
    <mergeCell ref="ES72:FE72"/>
    <mergeCell ref="A73:BW73"/>
    <mergeCell ref="BX73:CE73"/>
    <mergeCell ref="CF73:CR73"/>
    <mergeCell ref="CS73:DE73"/>
    <mergeCell ref="DF73:DR73"/>
    <mergeCell ref="DS73:EE73"/>
    <mergeCell ref="EF73:ER73"/>
    <mergeCell ref="ES73:FE73"/>
    <mergeCell ref="A72:BW72"/>
    <mergeCell ref="BX72:CE72"/>
    <mergeCell ref="CF72:CR72"/>
    <mergeCell ref="CS72:DE72"/>
    <mergeCell ref="DF72:DR72"/>
    <mergeCell ref="DS72:EE72"/>
    <mergeCell ref="EF74:ER74"/>
    <mergeCell ref="ES74:FE74"/>
    <mergeCell ref="A75:BW75"/>
    <mergeCell ref="BX75:CE75"/>
    <mergeCell ref="CF75:CR75"/>
    <mergeCell ref="CS75:DE75"/>
    <mergeCell ref="DF75:DR75"/>
    <mergeCell ref="DS75:EE75"/>
    <mergeCell ref="EF75:ER75"/>
    <mergeCell ref="ES75:FE75"/>
    <mergeCell ref="A74:BW74"/>
    <mergeCell ref="BX74:CE74"/>
    <mergeCell ref="CF74:CR74"/>
    <mergeCell ref="CS74:DE74"/>
    <mergeCell ref="DF74:DR74"/>
    <mergeCell ref="DS74:EE74"/>
    <mergeCell ref="EF76:ER76"/>
    <mergeCell ref="ES76:FE76"/>
    <mergeCell ref="A77:BW77"/>
    <mergeCell ref="BX77:CE77"/>
    <mergeCell ref="CF77:CR77"/>
    <mergeCell ref="CS77:DE77"/>
    <mergeCell ref="DF77:DR77"/>
    <mergeCell ref="DS77:EE77"/>
    <mergeCell ref="EF77:ER77"/>
    <mergeCell ref="ES77:FE77"/>
    <mergeCell ref="A76:BW76"/>
    <mergeCell ref="BX76:CE76"/>
    <mergeCell ref="CF76:CR76"/>
    <mergeCell ref="CS76:DE76"/>
    <mergeCell ref="DF76:DR76"/>
    <mergeCell ref="DS76:EE76"/>
    <mergeCell ref="EF78:ER78"/>
    <mergeCell ref="ES78:FE78"/>
    <mergeCell ref="A79:BW79"/>
    <mergeCell ref="BX79:CE79"/>
    <mergeCell ref="CF79:CR79"/>
    <mergeCell ref="CS79:DE79"/>
    <mergeCell ref="DF79:DR79"/>
    <mergeCell ref="DS79:EE79"/>
    <mergeCell ref="EF79:ER79"/>
    <mergeCell ref="ES79:FE79"/>
    <mergeCell ref="A78:BW78"/>
    <mergeCell ref="BX78:CE78"/>
    <mergeCell ref="CF78:CR78"/>
    <mergeCell ref="CS78:DE78"/>
    <mergeCell ref="DF78:DR78"/>
    <mergeCell ref="DS78:EE78"/>
    <mergeCell ref="EF80:ER80"/>
    <mergeCell ref="ES80:FE80"/>
    <mergeCell ref="A81:BW81"/>
    <mergeCell ref="BX81:CE81"/>
    <mergeCell ref="CF81:CR81"/>
    <mergeCell ref="CS81:DE81"/>
    <mergeCell ref="DF81:DR81"/>
    <mergeCell ref="DS81:EE81"/>
    <mergeCell ref="EF81:ER81"/>
    <mergeCell ref="ES81:FE81"/>
    <mergeCell ref="A80:BW80"/>
    <mergeCell ref="BX80:CE80"/>
    <mergeCell ref="CF80:CR80"/>
    <mergeCell ref="CS80:DE80"/>
    <mergeCell ref="DF80:DR80"/>
    <mergeCell ref="DS80:EE80"/>
    <mergeCell ref="EF82:ER82"/>
    <mergeCell ref="ES82:FE82"/>
    <mergeCell ref="A83:BW83"/>
    <mergeCell ref="BX83:CE83"/>
    <mergeCell ref="CF83:CR83"/>
    <mergeCell ref="CS83:DE83"/>
    <mergeCell ref="DF83:DR83"/>
    <mergeCell ref="DS83:EE83"/>
    <mergeCell ref="EF83:ER83"/>
    <mergeCell ref="ES83:FE83"/>
    <mergeCell ref="A82:BW82"/>
    <mergeCell ref="BX82:CE82"/>
    <mergeCell ref="CF82:CR82"/>
    <mergeCell ref="CS82:DE82"/>
    <mergeCell ref="DF82:DR82"/>
    <mergeCell ref="DS82:EE82"/>
    <mergeCell ref="EF84:ER84"/>
    <mergeCell ref="ES84:FE84"/>
    <mergeCell ref="A85:BW85"/>
    <mergeCell ref="BX85:CE85"/>
    <mergeCell ref="CF85:CR85"/>
    <mergeCell ref="CS85:DE85"/>
    <mergeCell ref="DF85:DR85"/>
    <mergeCell ref="DS85:EE85"/>
    <mergeCell ref="EF85:ER85"/>
    <mergeCell ref="ES85:FE85"/>
    <mergeCell ref="A84:BW84"/>
    <mergeCell ref="BX84:CE84"/>
    <mergeCell ref="CF84:CR84"/>
    <mergeCell ref="CS84:DE84"/>
    <mergeCell ref="DF84:DR84"/>
    <mergeCell ref="DS84:EE84"/>
    <mergeCell ref="EF86:ER86"/>
    <mergeCell ref="ES86:FE86"/>
    <mergeCell ref="A87:BW87"/>
    <mergeCell ref="BX87:CE87"/>
    <mergeCell ref="CF87:CR87"/>
    <mergeCell ref="CS87:DE87"/>
    <mergeCell ref="DF87:DR87"/>
    <mergeCell ref="DS87:EE87"/>
    <mergeCell ref="EF87:ER87"/>
    <mergeCell ref="ES87:FE87"/>
    <mergeCell ref="A86:BW86"/>
    <mergeCell ref="BX86:CE86"/>
    <mergeCell ref="CF86:CR86"/>
    <mergeCell ref="CS86:DE86"/>
    <mergeCell ref="DF86:DR86"/>
    <mergeCell ref="DS86:EE86"/>
    <mergeCell ref="EF88:ER88"/>
    <mergeCell ref="ES88:FE88"/>
    <mergeCell ref="A89:BW89"/>
    <mergeCell ref="BX89:CE89"/>
    <mergeCell ref="CF89:CR89"/>
    <mergeCell ref="CS89:DE89"/>
    <mergeCell ref="DF89:DR89"/>
    <mergeCell ref="DS89:EE89"/>
    <mergeCell ref="EF89:ER89"/>
    <mergeCell ref="ES89:FE89"/>
    <mergeCell ref="A88:BW88"/>
    <mergeCell ref="BX88:CE88"/>
    <mergeCell ref="CF88:CR88"/>
    <mergeCell ref="CS88:DE88"/>
    <mergeCell ref="DF88:DR88"/>
    <mergeCell ref="DS88:EE88"/>
    <mergeCell ref="EF90:ER90"/>
    <mergeCell ref="ES90:FE90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A90:BW90"/>
    <mergeCell ref="BX90:CE90"/>
    <mergeCell ref="CF90:CR90"/>
    <mergeCell ref="CS90:DE90"/>
    <mergeCell ref="DF90:DR90"/>
    <mergeCell ref="DS90:EE90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EF96:ER96"/>
    <mergeCell ref="ES96:FE96"/>
    <mergeCell ref="A97:BW97"/>
    <mergeCell ref="BX97:CE97"/>
    <mergeCell ref="CF97:CR97"/>
    <mergeCell ref="CS97:DE97"/>
    <mergeCell ref="DF97:DR97"/>
    <mergeCell ref="DS97:EE97"/>
    <mergeCell ref="EF97:ER97"/>
    <mergeCell ref="ES97:FE97"/>
    <mergeCell ref="A96:BW96"/>
    <mergeCell ref="BX96:CE96"/>
    <mergeCell ref="CF96:CR96"/>
    <mergeCell ref="CS96:DE96"/>
    <mergeCell ref="DF96:DR96"/>
    <mergeCell ref="DS96:EE96"/>
    <mergeCell ref="EF98:ER98"/>
    <mergeCell ref="ES98:FE98"/>
    <mergeCell ref="A99:BW99"/>
    <mergeCell ref="BX99:CE99"/>
    <mergeCell ref="CF99:CR99"/>
    <mergeCell ref="CS99:DE99"/>
    <mergeCell ref="DF99:DR99"/>
    <mergeCell ref="DS99:EE99"/>
    <mergeCell ref="EF99:ER99"/>
    <mergeCell ref="ES99:FE99"/>
    <mergeCell ref="A98:BW98"/>
    <mergeCell ref="BX98:CE98"/>
    <mergeCell ref="CF98:CR98"/>
    <mergeCell ref="CS98:DE98"/>
    <mergeCell ref="DF98:DR98"/>
    <mergeCell ref="DS98:EE98"/>
    <mergeCell ref="EF100:ER100"/>
    <mergeCell ref="ES100:FE100"/>
    <mergeCell ref="A101:BW101"/>
    <mergeCell ref="BX101:CE101"/>
    <mergeCell ref="CF101:CR101"/>
    <mergeCell ref="CS101:DE101"/>
    <mergeCell ref="DF101:DR101"/>
    <mergeCell ref="DS101:EE101"/>
    <mergeCell ref="EF101:ER101"/>
    <mergeCell ref="ES101:FE101"/>
    <mergeCell ref="A100:BW100"/>
    <mergeCell ref="BX100:CE100"/>
    <mergeCell ref="CF100:CR100"/>
    <mergeCell ref="CS100:DE100"/>
    <mergeCell ref="DF100:DR100"/>
    <mergeCell ref="DS100:EE100"/>
    <mergeCell ref="EF102:ER102"/>
    <mergeCell ref="ES102:FE102"/>
    <mergeCell ref="A103:BW103"/>
    <mergeCell ref="BX103:CE103"/>
    <mergeCell ref="CF103:CR103"/>
    <mergeCell ref="CS103:DE103"/>
    <mergeCell ref="DF103:DR103"/>
    <mergeCell ref="DS103:EE103"/>
    <mergeCell ref="EF103:ER103"/>
    <mergeCell ref="ES103:FE103"/>
    <mergeCell ref="A102:BW102"/>
    <mergeCell ref="BX102:CE102"/>
    <mergeCell ref="CF102:CR102"/>
    <mergeCell ref="CS102:DE102"/>
    <mergeCell ref="DF102:DR102"/>
    <mergeCell ref="DS102:EE102"/>
    <mergeCell ref="EF104:ER104"/>
    <mergeCell ref="ES104:FE104"/>
    <mergeCell ref="A105:BW105"/>
    <mergeCell ref="BX105:CE105"/>
    <mergeCell ref="CF105:CR105"/>
    <mergeCell ref="CS105:DE105"/>
    <mergeCell ref="DF105:DR105"/>
    <mergeCell ref="DS105:EE105"/>
    <mergeCell ref="EF105:ER105"/>
    <mergeCell ref="ES105:FE105"/>
    <mergeCell ref="A104:BW104"/>
    <mergeCell ref="BX104:CE104"/>
    <mergeCell ref="CF104:CR104"/>
    <mergeCell ref="CS104:DE104"/>
    <mergeCell ref="DF104:DR104"/>
    <mergeCell ref="DS104:EE104"/>
    <mergeCell ref="EF106:ER106"/>
    <mergeCell ref="ES106:FE106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A106:BW106"/>
    <mergeCell ref="BX106:CE106"/>
    <mergeCell ref="CF106:CR106"/>
    <mergeCell ref="CS106:DE106"/>
    <mergeCell ref="DF106:DR106"/>
    <mergeCell ref="DS106:EE106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EF112:ER112"/>
    <mergeCell ref="ES112:FE112"/>
    <mergeCell ref="A112:BW112"/>
    <mergeCell ref="BX112:CE112"/>
    <mergeCell ref="CF112:CR112"/>
    <mergeCell ref="CS112:DE112"/>
    <mergeCell ref="DF112:DR112"/>
    <mergeCell ref="DS112:EE112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  <mergeCell ref="DS110:EE110"/>
  </mergeCells>
  <pageMargins left="0.59055118110236227" right="0.51181102362204722" top="0.78740157480314965" bottom="0.31496062992125984" header="0.19685039370078741" footer="0.19685039370078741"/>
  <pageSetup paperSize="9" scale="98" orientation="landscape" r:id="rId1"/>
  <headerFooter alignWithMargins="0"/>
  <rowBreaks count="2" manualBreakCount="2">
    <brk id="40" max="160" man="1"/>
    <brk id="75" max="160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G47"/>
  <sheetViews>
    <sheetView view="pageBreakPreview" topLeftCell="A4" zoomScale="110" zoomScaleSheetLayoutView="100" workbookViewId="0">
      <selection activeCell="DF41" sqref="DF41"/>
    </sheetView>
  </sheetViews>
  <sheetFormatPr defaultColWidth="0.85546875" defaultRowHeight="11.25"/>
  <cols>
    <col min="1" max="2" width="0.85546875" style="53" customWidth="1"/>
    <col min="3" max="60" width="0.85546875" style="53"/>
    <col min="61" max="61" width="0.85546875" style="53" customWidth="1"/>
    <col min="62" max="64" width="0.85546875" style="53"/>
    <col min="65" max="65" width="0.85546875" style="53" customWidth="1"/>
    <col min="66" max="75" width="0.85546875" style="53"/>
    <col min="76" max="77" width="0.85546875" style="53" customWidth="1"/>
    <col min="78" max="105" width="0.85546875" style="53"/>
    <col min="106" max="106" width="0.85546875" style="53" customWidth="1"/>
    <col min="107" max="109" width="0.85546875" style="53" hidden="1" customWidth="1"/>
    <col min="110" max="110" width="8.85546875" style="53" customWidth="1"/>
    <col min="111" max="111" width="9" style="53" customWidth="1"/>
    <col min="112" max="16384" width="0.85546875" style="53"/>
  </cols>
  <sheetData>
    <row r="1" spans="1:163" s="9" customFormat="1" ht="13.5" customHeight="1">
      <c r="B1" s="144" t="s">
        <v>177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</row>
    <row r="2" spans="1:163" hidden="1"/>
    <row r="3" spans="1:163" ht="11.25" customHeight="1">
      <c r="A3" s="148" t="s">
        <v>178</v>
      </c>
      <c r="B3" s="149"/>
      <c r="C3" s="149"/>
      <c r="D3" s="149"/>
      <c r="E3" s="149"/>
      <c r="F3" s="149"/>
      <c r="G3" s="149"/>
      <c r="H3" s="150"/>
      <c r="I3" s="130" t="s">
        <v>30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1"/>
      <c r="CN3" s="148" t="s">
        <v>179</v>
      </c>
      <c r="CO3" s="149"/>
      <c r="CP3" s="149"/>
      <c r="CQ3" s="149"/>
      <c r="CR3" s="149"/>
      <c r="CS3" s="149"/>
      <c r="CT3" s="149"/>
      <c r="CU3" s="150"/>
      <c r="CV3" s="148" t="s">
        <v>180</v>
      </c>
      <c r="CW3" s="149"/>
      <c r="CX3" s="149"/>
      <c r="CY3" s="149"/>
      <c r="CZ3" s="149"/>
      <c r="DA3" s="149"/>
      <c r="DB3" s="149"/>
      <c r="DC3" s="149"/>
      <c r="DD3" s="149"/>
      <c r="DE3" s="150"/>
      <c r="DF3" s="288" t="s">
        <v>181</v>
      </c>
      <c r="DG3" s="288" t="s">
        <v>182</v>
      </c>
      <c r="DH3" s="157" t="s">
        <v>34</v>
      </c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9"/>
    </row>
    <row r="4" spans="1:163" ht="11.25" customHeight="1">
      <c r="A4" s="151"/>
      <c r="B4" s="152"/>
      <c r="C4" s="152"/>
      <c r="D4" s="152"/>
      <c r="E4" s="152"/>
      <c r="F4" s="152"/>
      <c r="G4" s="152"/>
      <c r="H4" s="15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4"/>
      <c r="CN4" s="151"/>
      <c r="CO4" s="152"/>
      <c r="CP4" s="152"/>
      <c r="CQ4" s="152"/>
      <c r="CR4" s="152"/>
      <c r="CS4" s="152"/>
      <c r="CT4" s="152"/>
      <c r="CU4" s="153"/>
      <c r="CV4" s="151"/>
      <c r="CW4" s="152"/>
      <c r="CX4" s="152"/>
      <c r="CY4" s="152"/>
      <c r="CZ4" s="152"/>
      <c r="DA4" s="152"/>
      <c r="DB4" s="152"/>
      <c r="DC4" s="152"/>
      <c r="DD4" s="152"/>
      <c r="DE4" s="153"/>
      <c r="DF4" s="289"/>
      <c r="DG4" s="289"/>
      <c r="DH4" s="123" t="s">
        <v>35</v>
      </c>
      <c r="DI4" s="124"/>
      <c r="DJ4" s="124"/>
      <c r="DK4" s="124"/>
      <c r="DL4" s="124"/>
      <c r="DM4" s="124"/>
      <c r="DN4" s="125" t="s">
        <v>5</v>
      </c>
      <c r="DO4" s="125"/>
      <c r="DP4" s="125"/>
      <c r="DQ4" s="139" t="s">
        <v>6</v>
      </c>
      <c r="DR4" s="139"/>
      <c r="DS4" s="139"/>
      <c r="DT4" s="140"/>
      <c r="DU4" s="123" t="s">
        <v>35</v>
      </c>
      <c r="DV4" s="124"/>
      <c r="DW4" s="124"/>
      <c r="DX4" s="124"/>
      <c r="DY4" s="124"/>
      <c r="DZ4" s="124"/>
      <c r="EA4" s="125" t="s">
        <v>9</v>
      </c>
      <c r="EB4" s="125"/>
      <c r="EC4" s="125"/>
      <c r="ED4" s="139" t="s">
        <v>6</v>
      </c>
      <c r="EE4" s="139"/>
      <c r="EF4" s="139"/>
      <c r="EG4" s="140"/>
      <c r="EH4" s="123" t="s">
        <v>35</v>
      </c>
      <c r="EI4" s="124"/>
      <c r="EJ4" s="124"/>
      <c r="EK4" s="124"/>
      <c r="EL4" s="124"/>
      <c r="EM4" s="124"/>
      <c r="EN4" s="125" t="s">
        <v>11</v>
      </c>
      <c r="EO4" s="125"/>
      <c r="EP4" s="125"/>
      <c r="EQ4" s="139" t="s">
        <v>6</v>
      </c>
      <c r="ER4" s="139"/>
      <c r="ES4" s="139"/>
      <c r="ET4" s="140"/>
      <c r="EU4" s="148" t="s">
        <v>36</v>
      </c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50"/>
    </row>
    <row r="5" spans="1:163" ht="35.25" customHeight="1">
      <c r="A5" s="154"/>
      <c r="B5" s="155"/>
      <c r="C5" s="155"/>
      <c r="D5" s="155"/>
      <c r="E5" s="155"/>
      <c r="F5" s="155"/>
      <c r="G5" s="155"/>
      <c r="H5" s="15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7"/>
      <c r="CN5" s="154"/>
      <c r="CO5" s="155"/>
      <c r="CP5" s="155"/>
      <c r="CQ5" s="155"/>
      <c r="CR5" s="155"/>
      <c r="CS5" s="155"/>
      <c r="CT5" s="155"/>
      <c r="CU5" s="156"/>
      <c r="CV5" s="154"/>
      <c r="CW5" s="155"/>
      <c r="CX5" s="155"/>
      <c r="CY5" s="155"/>
      <c r="CZ5" s="155"/>
      <c r="DA5" s="155"/>
      <c r="DB5" s="155"/>
      <c r="DC5" s="155"/>
      <c r="DD5" s="155"/>
      <c r="DE5" s="156"/>
      <c r="DF5" s="290"/>
      <c r="DG5" s="290"/>
      <c r="DH5" s="160" t="s">
        <v>183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2"/>
      <c r="DU5" s="160" t="s">
        <v>184</v>
      </c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2"/>
      <c r="EH5" s="160" t="s">
        <v>185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2"/>
      <c r="EU5" s="154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6"/>
    </row>
    <row r="6" spans="1:163" ht="12" thickBot="1">
      <c r="A6" s="166" t="s">
        <v>40</v>
      </c>
      <c r="B6" s="167"/>
      <c r="C6" s="167"/>
      <c r="D6" s="167"/>
      <c r="E6" s="167"/>
      <c r="F6" s="167"/>
      <c r="G6" s="167"/>
      <c r="H6" s="168"/>
      <c r="I6" s="167" t="s">
        <v>41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8"/>
      <c r="CN6" s="169" t="s">
        <v>42</v>
      </c>
      <c r="CO6" s="170"/>
      <c r="CP6" s="170"/>
      <c r="CQ6" s="170"/>
      <c r="CR6" s="170"/>
      <c r="CS6" s="170"/>
      <c r="CT6" s="170"/>
      <c r="CU6" s="171"/>
      <c r="CV6" s="169" t="s">
        <v>43</v>
      </c>
      <c r="CW6" s="170"/>
      <c r="CX6" s="170"/>
      <c r="CY6" s="170"/>
      <c r="CZ6" s="170"/>
      <c r="DA6" s="170"/>
      <c r="DB6" s="170"/>
      <c r="DC6" s="170"/>
      <c r="DD6" s="170"/>
      <c r="DE6" s="171"/>
      <c r="DF6" s="56" t="s">
        <v>186</v>
      </c>
      <c r="DG6" s="56" t="s">
        <v>187</v>
      </c>
      <c r="DH6" s="141" t="s">
        <v>44</v>
      </c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3"/>
      <c r="DU6" s="141" t="s">
        <v>45</v>
      </c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3"/>
      <c r="EH6" s="141" t="s">
        <v>46</v>
      </c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3"/>
      <c r="EU6" s="141" t="s">
        <v>47</v>
      </c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3"/>
    </row>
    <row r="7" spans="1:163" ht="12.75" customHeight="1">
      <c r="A7" s="219">
        <v>1</v>
      </c>
      <c r="B7" s="217"/>
      <c r="C7" s="217"/>
      <c r="D7" s="217"/>
      <c r="E7" s="217"/>
      <c r="F7" s="217"/>
      <c r="G7" s="217"/>
      <c r="H7" s="218"/>
      <c r="I7" s="214" t="s">
        <v>188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91" t="s">
        <v>189</v>
      </c>
      <c r="CO7" s="292"/>
      <c r="CP7" s="292"/>
      <c r="CQ7" s="292"/>
      <c r="CR7" s="292"/>
      <c r="CS7" s="292"/>
      <c r="CT7" s="292"/>
      <c r="CU7" s="293"/>
      <c r="CV7" s="101" t="s">
        <v>50</v>
      </c>
      <c r="CW7" s="96"/>
      <c r="CX7" s="96"/>
      <c r="CY7" s="96"/>
      <c r="CZ7" s="96"/>
      <c r="DA7" s="96"/>
      <c r="DB7" s="96"/>
      <c r="DC7" s="96"/>
      <c r="DD7" s="96"/>
      <c r="DE7" s="97"/>
      <c r="DF7" s="59" t="s">
        <v>190</v>
      </c>
      <c r="DG7" s="59"/>
      <c r="DH7" s="285">
        <f>DH10+DH13</f>
        <v>1956591.37</v>
      </c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7"/>
      <c r="DU7" s="285">
        <f>DU10+DU13</f>
        <v>1944591.37</v>
      </c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7"/>
      <c r="EH7" s="285">
        <f>EH10+EH13</f>
        <v>1944591.37</v>
      </c>
      <c r="EI7" s="286"/>
      <c r="EJ7" s="286"/>
      <c r="EK7" s="286"/>
      <c r="EL7" s="286"/>
      <c r="EM7" s="286"/>
      <c r="EN7" s="286"/>
      <c r="EO7" s="286"/>
      <c r="EP7" s="286"/>
      <c r="EQ7" s="286"/>
      <c r="ER7" s="286"/>
      <c r="ES7" s="286"/>
      <c r="ET7" s="287"/>
      <c r="EU7" s="105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7"/>
    </row>
    <row r="8" spans="1:163" ht="48.75" customHeight="1">
      <c r="A8" s="173" t="s">
        <v>191</v>
      </c>
      <c r="B8" s="116"/>
      <c r="C8" s="116"/>
      <c r="D8" s="116"/>
      <c r="E8" s="116"/>
      <c r="F8" s="116"/>
      <c r="G8" s="116"/>
      <c r="H8" s="172"/>
      <c r="I8" s="259" t="s">
        <v>192</v>
      </c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115" t="s">
        <v>193</v>
      </c>
      <c r="CO8" s="116"/>
      <c r="CP8" s="116"/>
      <c r="CQ8" s="116"/>
      <c r="CR8" s="116"/>
      <c r="CS8" s="116"/>
      <c r="CT8" s="116"/>
      <c r="CU8" s="172"/>
      <c r="CV8" s="173" t="s">
        <v>50</v>
      </c>
      <c r="CW8" s="116"/>
      <c r="CX8" s="116"/>
      <c r="CY8" s="116"/>
      <c r="CZ8" s="116"/>
      <c r="DA8" s="116"/>
      <c r="DB8" s="116"/>
      <c r="DC8" s="116"/>
      <c r="DD8" s="116"/>
      <c r="DE8" s="172"/>
      <c r="DF8" s="59"/>
      <c r="DG8" s="59"/>
      <c r="DH8" s="228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30"/>
      <c r="DU8" s="228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30"/>
      <c r="EH8" s="228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30"/>
      <c r="EU8" s="174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7"/>
    </row>
    <row r="9" spans="1:163" ht="24" customHeight="1">
      <c r="A9" s="173" t="s">
        <v>194</v>
      </c>
      <c r="B9" s="116"/>
      <c r="C9" s="116"/>
      <c r="D9" s="116"/>
      <c r="E9" s="116"/>
      <c r="F9" s="116"/>
      <c r="G9" s="116"/>
      <c r="H9" s="172"/>
      <c r="I9" s="259" t="s">
        <v>195</v>
      </c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115" t="s">
        <v>196</v>
      </c>
      <c r="CO9" s="116"/>
      <c r="CP9" s="116"/>
      <c r="CQ9" s="116"/>
      <c r="CR9" s="116"/>
      <c r="CS9" s="116"/>
      <c r="CT9" s="116"/>
      <c r="CU9" s="172"/>
      <c r="CV9" s="173" t="s">
        <v>50</v>
      </c>
      <c r="CW9" s="116"/>
      <c r="CX9" s="116"/>
      <c r="CY9" s="116"/>
      <c r="CZ9" s="116"/>
      <c r="DA9" s="116"/>
      <c r="DB9" s="116"/>
      <c r="DC9" s="116"/>
      <c r="DD9" s="116"/>
      <c r="DE9" s="172"/>
      <c r="DF9" s="59"/>
      <c r="DG9" s="59"/>
      <c r="DH9" s="228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30"/>
      <c r="DU9" s="228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30"/>
      <c r="EH9" s="228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30"/>
      <c r="EU9" s="174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7"/>
    </row>
    <row r="10" spans="1:163" ht="24" customHeight="1">
      <c r="A10" s="173" t="s">
        <v>197</v>
      </c>
      <c r="B10" s="116"/>
      <c r="C10" s="116"/>
      <c r="D10" s="116"/>
      <c r="E10" s="116"/>
      <c r="F10" s="116"/>
      <c r="G10" s="116"/>
      <c r="H10" s="172"/>
      <c r="I10" s="259" t="s">
        <v>198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115" t="s">
        <v>199</v>
      </c>
      <c r="CO10" s="116"/>
      <c r="CP10" s="116"/>
      <c r="CQ10" s="116"/>
      <c r="CR10" s="116"/>
      <c r="CS10" s="116"/>
      <c r="CT10" s="116"/>
      <c r="CU10" s="172"/>
      <c r="CV10" s="173" t="s">
        <v>50</v>
      </c>
      <c r="CW10" s="116"/>
      <c r="CX10" s="116"/>
      <c r="CY10" s="116"/>
      <c r="CZ10" s="116"/>
      <c r="DA10" s="116"/>
      <c r="DB10" s="116"/>
      <c r="DC10" s="116"/>
      <c r="DD10" s="116"/>
      <c r="DE10" s="172"/>
      <c r="DF10" s="59" t="s">
        <v>190</v>
      </c>
      <c r="DG10" s="59"/>
      <c r="DH10" s="248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50"/>
      <c r="DU10" s="248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50"/>
      <c r="EH10" s="248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50"/>
      <c r="EU10" s="174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7"/>
    </row>
    <row r="11" spans="1:163" ht="24" customHeight="1">
      <c r="A11" s="173" t="s">
        <v>200</v>
      </c>
      <c r="B11" s="116"/>
      <c r="C11" s="116"/>
      <c r="D11" s="116"/>
      <c r="E11" s="116"/>
      <c r="F11" s="116"/>
      <c r="G11" s="116"/>
      <c r="H11" s="172"/>
      <c r="I11" s="253" t="s">
        <v>201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2"/>
      <c r="CN11" s="115" t="s">
        <v>202</v>
      </c>
      <c r="CO11" s="116"/>
      <c r="CP11" s="116"/>
      <c r="CQ11" s="116"/>
      <c r="CR11" s="116"/>
      <c r="CS11" s="116"/>
      <c r="CT11" s="116"/>
      <c r="CU11" s="172"/>
      <c r="CV11" s="173" t="s">
        <v>50</v>
      </c>
      <c r="CW11" s="116"/>
      <c r="CX11" s="116"/>
      <c r="CY11" s="116"/>
      <c r="CZ11" s="116"/>
      <c r="DA11" s="116"/>
      <c r="DB11" s="116"/>
      <c r="DC11" s="116"/>
      <c r="DD11" s="116"/>
      <c r="DE11" s="172"/>
      <c r="DF11" s="59" t="s">
        <v>50</v>
      </c>
      <c r="DG11" s="59"/>
      <c r="DH11" s="228" t="s">
        <v>50</v>
      </c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30"/>
      <c r="DU11" s="228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30"/>
      <c r="EH11" s="228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30"/>
      <c r="EU11" s="174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7"/>
    </row>
    <row r="12" spans="1:163" ht="14.25" customHeight="1">
      <c r="A12" s="173"/>
      <c r="B12" s="116"/>
      <c r="C12" s="116"/>
      <c r="D12" s="116"/>
      <c r="E12" s="116"/>
      <c r="F12" s="116"/>
      <c r="G12" s="116"/>
      <c r="H12" s="172"/>
      <c r="I12" s="253" t="s">
        <v>203</v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5"/>
      <c r="CN12" s="115" t="s">
        <v>204</v>
      </c>
      <c r="CO12" s="116"/>
      <c r="CP12" s="116"/>
      <c r="CQ12" s="116"/>
      <c r="CR12" s="116"/>
      <c r="CS12" s="116"/>
      <c r="CT12" s="116"/>
      <c r="CU12" s="172"/>
      <c r="CV12" s="173"/>
      <c r="CW12" s="116"/>
      <c r="CX12" s="116"/>
      <c r="CY12" s="116"/>
      <c r="CZ12" s="116"/>
      <c r="DA12" s="116"/>
      <c r="DB12" s="116"/>
      <c r="DC12" s="116"/>
      <c r="DD12" s="116"/>
      <c r="DE12" s="172"/>
      <c r="DF12" s="59"/>
      <c r="DG12" s="59"/>
      <c r="DH12" s="228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30"/>
      <c r="DU12" s="228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30"/>
      <c r="EH12" s="228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30"/>
      <c r="EU12" s="174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7"/>
    </row>
    <row r="13" spans="1:163" ht="24" customHeight="1">
      <c r="A13" s="173" t="s">
        <v>205</v>
      </c>
      <c r="B13" s="116"/>
      <c r="C13" s="116"/>
      <c r="D13" s="116"/>
      <c r="E13" s="116"/>
      <c r="F13" s="116"/>
      <c r="G13" s="116"/>
      <c r="H13" s="172"/>
      <c r="I13" s="259" t="s">
        <v>206</v>
      </c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115" t="s">
        <v>207</v>
      </c>
      <c r="CO13" s="116"/>
      <c r="CP13" s="116"/>
      <c r="CQ13" s="116"/>
      <c r="CR13" s="116"/>
      <c r="CS13" s="116"/>
      <c r="CT13" s="116"/>
      <c r="CU13" s="172"/>
      <c r="CV13" s="173" t="s">
        <v>50</v>
      </c>
      <c r="CW13" s="116"/>
      <c r="CX13" s="116"/>
      <c r="CY13" s="116"/>
      <c r="CZ13" s="116"/>
      <c r="DA13" s="116"/>
      <c r="DB13" s="116"/>
      <c r="DC13" s="116"/>
      <c r="DD13" s="116"/>
      <c r="DE13" s="172"/>
      <c r="DF13" s="59" t="s">
        <v>190</v>
      </c>
      <c r="DG13" s="59"/>
      <c r="DH13" s="228">
        <f>DH14+DH16+DH19+DH21</f>
        <v>1956591.37</v>
      </c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30"/>
      <c r="DU13" s="228">
        <f>DU14+DU16+DU19+DU21</f>
        <v>1944591.37</v>
      </c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30"/>
      <c r="EH13" s="228">
        <f>EH14+EH16+EH19+EH21</f>
        <v>1944591.37</v>
      </c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30"/>
      <c r="EU13" s="174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7"/>
    </row>
    <row r="14" spans="1:163" ht="32.25" customHeight="1">
      <c r="A14" s="173" t="s">
        <v>208</v>
      </c>
      <c r="B14" s="116"/>
      <c r="C14" s="116"/>
      <c r="D14" s="116"/>
      <c r="E14" s="116"/>
      <c r="F14" s="116"/>
      <c r="G14" s="116"/>
      <c r="H14" s="172"/>
      <c r="I14" s="246" t="s">
        <v>209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115" t="s">
        <v>210</v>
      </c>
      <c r="CO14" s="116"/>
      <c r="CP14" s="116"/>
      <c r="CQ14" s="116"/>
      <c r="CR14" s="116"/>
      <c r="CS14" s="116"/>
      <c r="CT14" s="116"/>
      <c r="CU14" s="172"/>
      <c r="CV14" s="173" t="s">
        <v>50</v>
      </c>
      <c r="CW14" s="116"/>
      <c r="CX14" s="116"/>
      <c r="CY14" s="116"/>
      <c r="CZ14" s="116"/>
      <c r="DA14" s="116"/>
      <c r="DB14" s="116"/>
      <c r="DC14" s="116"/>
      <c r="DD14" s="116"/>
      <c r="DE14" s="172"/>
      <c r="DF14" s="59" t="s">
        <v>190</v>
      </c>
      <c r="DG14" s="59"/>
      <c r="DH14" s="228">
        <f>951091.37+12000</f>
        <v>963091.37</v>
      </c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30"/>
      <c r="DU14" s="228">
        <f>951091.37</f>
        <v>951091.37</v>
      </c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30"/>
      <c r="EH14" s="228">
        <f>951091.37</f>
        <v>951091.37</v>
      </c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30"/>
      <c r="EU14" s="174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7"/>
    </row>
    <row r="15" spans="1:163" ht="20.25" customHeight="1">
      <c r="A15" s="173" t="s">
        <v>211</v>
      </c>
      <c r="B15" s="116"/>
      <c r="C15" s="116"/>
      <c r="D15" s="116"/>
      <c r="E15" s="116"/>
      <c r="F15" s="116"/>
      <c r="G15" s="116"/>
      <c r="H15" s="172"/>
      <c r="I15" s="92" t="s">
        <v>212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115" t="s">
        <v>213</v>
      </c>
      <c r="CO15" s="116"/>
      <c r="CP15" s="116"/>
      <c r="CQ15" s="116"/>
      <c r="CR15" s="116"/>
      <c r="CS15" s="116"/>
      <c r="CT15" s="116"/>
      <c r="CU15" s="172"/>
      <c r="CV15" s="173" t="s">
        <v>50</v>
      </c>
      <c r="CW15" s="116"/>
      <c r="CX15" s="116"/>
      <c r="CY15" s="116"/>
      <c r="CZ15" s="116"/>
      <c r="DA15" s="116"/>
      <c r="DB15" s="116"/>
      <c r="DC15" s="116"/>
      <c r="DD15" s="116"/>
      <c r="DE15" s="172"/>
      <c r="DF15" s="59" t="s">
        <v>190</v>
      </c>
      <c r="DG15" s="59"/>
      <c r="DH15" s="228">
        <f>DH14</f>
        <v>963091.37</v>
      </c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30"/>
      <c r="DU15" s="228">
        <f>DU14</f>
        <v>951091.37</v>
      </c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30"/>
      <c r="EH15" s="228">
        <f>EH14</f>
        <v>951091.37</v>
      </c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30"/>
      <c r="EU15" s="174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7"/>
    </row>
    <row r="16" spans="1:163" ht="24" customHeight="1">
      <c r="A16" s="173" t="s">
        <v>214</v>
      </c>
      <c r="B16" s="116"/>
      <c r="C16" s="116"/>
      <c r="D16" s="116"/>
      <c r="E16" s="116"/>
      <c r="F16" s="116"/>
      <c r="G16" s="116"/>
      <c r="H16" s="172"/>
      <c r="I16" s="246" t="s">
        <v>215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115" t="s">
        <v>216</v>
      </c>
      <c r="CO16" s="116"/>
      <c r="CP16" s="116"/>
      <c r="CQ16" s="116"/>
      <c r="CR16" s="116"/>
      <c r="CS16" s="116"/>
      <c r="CT16" s="116"/>
      <c r="CU16" s="172"/>
      <c r="CV16" s="173" t="s">
        <v>50</v>
      </c>
      <c r="CW16" s="116"/>
      <c r="CX16" s="116"/>
      <c r="CY16" s="116"/>
      <c r="CZ16" s="116"/>
      <c r="DA16" s="116"/>
      <c r="DB16" s="116"/>
      <c r="DC16" s="116"/>
      <c r="DD16" s="116"/>
      <c r="DE16" s="172"/>
      <c r="DF16" s="59" t="s">
        <v>190</v>
      </c>
      <c r="DG16" s="59"/>
      <c r="DH16" s="228">
        <f>1500</f>
        <v>1500</v>
      </c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30"/>
      <c r="DU16" s="228">
        <f>1500</f>
        <v>1500</v>
      </c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30"/>
      <c r="EH16" s="228">
        <f>1500</f>
        <v>1500</v>
      </c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30"/>
      <c r="EU16" s="174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7"/>
    </row>
    <row r="17" spans="1:163" ht="18.75" customHeight="1">
      <c r="A17" s="173" t="s">
        <v>217</v>
      </c>
      <c r="B17" s="116"/>
      <c r="C17" s="116"/>
      <c r="D17" s="116"/>
      <c r="E17" s="116"/>
      <c r="F17" s="116"/>
      <c r="G17" s="116"/>
      <c r="H17" s="172"/>
      <c r="I17" s="92" t="s">
        <v>212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115" t="s">
        <v>218</v>
      </c>
      <c r="CO17" s="116"/>
      <c r="CP17" s="116"/>
      <c r="CQ17" s="116"/>
      <c r="CR17" s="116"/>
      <c r="CS17" s="116"/>
      <c r="CT17" s="116"/>
      <c r="CU17" s="172"/>
      <c r="CV17" s="173" t="s">
        <v>50</v>
      </c>
      <c r="CW17" s="116"/>
      <c r="CX17" s="116"/>
      <c r="CY17" s="116"/>
      <c r="CZ17" s="116"/>
      <c r="DA17" s="116"/>
      <c r="DB17" s="116"/>
      <c r="DC17" s="116"/>
      <c r="DD17" s="116"/>
      <c r="DE17" s="172"/>
      <c r="DF17" s="59" t="s">
        <v>190</v>
      </c>
      <c r="DG17" s="59"/>
      <c r="DH17" s="228">
        <f>DH16</f>
        <v>1500</v>
      </c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30"/>
      <c r="DU17" s="228">
        <f>DU16</f>
        <v>1500</v>
      </c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30"/>
      <c r="EH17" s="228">
        <f>EH16</f>
        <v>1500</v>
      </c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30"/>
      <c r="EU17" s="174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7"/>
    </row>
    <row r="18" spans="1:163" ht="12" customHeight="1">
      <c r="A18" s="173"/>
      <c r="B18" s="116"/>
      <c r="C18" s="116"/>
      <c r="D18" s="116"/>
      <c r="E18" s="116"/>
      <c r="F18" s="116"/>
      <c r="G18" s="116"/>
      <c r="H18" s="172"/>
      <c r="I18" s="253" t="s">
        <v>203</v>
      </c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5"/>
      <c r="CN18" s="115" t="s">
        <v>219</v>
      </c>
      <c r="CO18" s="116"/>
      <c r="CP18" s="116"/>
      <c r="CQ18" s="116"/>
      <c r="CR18" s="116"/>
      <c r="CS18" s="116"/>
      <c r="CT18" s="116"/>
      <c r="CU18" s="172"/>
      <c r="CV18" s="173"/>
      <c r="CW18" s="116"/>
      <c r="CX18" s="116"/>
      <c r="CY18" s="116"/>
      <c r="CZ18" s="116"/>
      <c r="DA18" s="116"/>
      <c r="DB18" s="116"/>
      <c r="DC18" s="116"/>
      <c r="DD18" s="116"/>
      <c r="DE18" s="172"/>
      <c r="DF18" s="59"/>
      <c r="DG18" s="59"/>
      <c r="DH18" s="228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30"/>
      <c r="DU18" s="228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30"/>
      <c r="EH18" s="228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30"/>
      <c r="EU18" s="174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7"/>
    </row>
    <row r="19" spans="1:163" ht="12.75" customHeight="1">
      <c r="A19" s="173" t="s">
        <v>220</v>
      </c>
      <c r="B19" s="116"/>
      <c r="C19" s="116"/>
      <c r="D19" s="116"/>
      <c r="E19" s="116"/>
      <c r="F19" s="116"/>
      <c r="G19" s="116"/>
      <c r="H19" s="172"/>
      <c r="I19" s="246" t="s">
        <v>221</v>
      </c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115" t="s">
        <v>222</v>
      </c>
      <c r="CO19" s="116"/>
      <c r="CP19" s="116"/>
      <c r="CQ19" s="116"/>
      <c r="CR19" s="116"/>
      <c r="CS19" s="116"/>
      <c r="CT19" s="116"/>
      <c r="CU19" s="172"/>
      <c r="CV19" s="173" t="s">
        <v>50</v>
      </c>
      <c r="CW19" s="116"/>
      <c r="CX19" s="116"/>
      <c r="CY19" s="116"/>
      <c r="CZ19" s="116"/>
      <c r="DA19" s="116"/>
      <c r="DB19" s="116"/>
      <c r="DC19" s="116"/>
      <c r="DD19" s="116"/>
      <c r="DE19" s="172"/>
      <c r="DF19" s="59"/>
      <c r="DG19" s="59"/>
      <c r="DH19" s="228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30"/>
      <c r="DU19" s="228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30"/>
      <c r="EH19" s="228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30"/>
      <c r="EU19" s="174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7"/>
    </row>
    <row r="20" spans="1:163" ht="12.75" customHeight="1">
      <c r="A20" s="173"/>
      <c r="B20" s="116"/>
      <c r="C20" s="116"/>
      <c r="D20" s="116"/>
      <c r="E20" s="116"/>
      <c r="F20" s="116"/>
      <c r="G20" s="116"/>
      <c r="H20" s="172"/>
      <c r="I20" s="253" t="s">
        <v>203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5"/>
      <c r="CN20" s="115" t="s">
        <v>223</v>
      </c>
      <c r="CO20" s="116"/>
      <c r="CP20" s="116"/>
      <c r="CQ20" s="116"/>
      <c r="CR20" s="116"/>
      <c r="CS20" s="116"/>
      <c r="CT20" s="116"/>
      <c r="CU20" s="172"/>
      <c r="CV20" s="173"/>
      <c r="CW20" s="116"/>
      <c r="CX20" s="116"/>
      <c r="CY20" s="116"/>
      <c r="CZ20" s="116"/>
      <c r="DA20" s="116"/>
      <c r="DB20" s="116"/>
      <c r="DC20" s="116"/>
      <c r="DD20" s="116"/>
      <c r="DE20" s="172"/>
      <c r="DF20" s="59"/>
      <c r="DG20" s="59"/>
      <c r="DH20" s="228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30"/>
      <c r="DU20" s="228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30"/>
      <c r="EH20" s="228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30"/>
      <c r="EU20" s="174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7"/>
    </row>
    <row r="21" spans="1:163" ht="12.75" customHeight="1">
      <c r="A21" s="173" t="s">
        <v>224</v>
      </c>
      <c r="B21" s="116"/>
      <c r="C21" s="116"/>
      <c r="D21" s="116"/>
      <c r="E21" s="116"/>
      <c r="F21" s="116"/>
      <c r="G21" s="116"/>
      <c r="H21" s="172"/>
      <c r="I21" s="246" t="s">
        <v>225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115" t="s">
        <v>226</v>
      </c>
      <c r="CO21" s="116"/>
      <c r="CP21" s="116"/>
      <c r="CQ21" s="116"/>
      <c r="CR21" s="116"/>
      <c r="CS21" s="116"/>
      <c r="CT21" s="116"/>
      <c r="CU21" s="172"/>
      <c r="CV21" s="173" t="s">
        <v>50</v>
      </c>
      <c r="CW21" s="116"/>
      <c r="CX21" s="116"/>
      <c r="CY21" s="116"/>
      <c r="CZ21" s="116"/>
      <c r="DA21" s="116"/>
      <c r="DB21" s="116"/>
      <c r="DC21" s="116"/>
      <c r="DD21" s="116"/>
      <c r="DE21" s="172"/>
      <c r="DF21" s="59" t="s">
        <v>190</v>
      </c>
      <c r="DG21" s="59"/>
      <c r="DH21" s="228">
        <f>992000</f>
        <v>992000</v>
      </c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30"/>
      <c r="DU21" s="228">
        <f>992000</f>
        <v>992000</v>
      </c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30"/>
      <c r="EH21" s="228">
        <f>992000</f>
        <v>992000</v>
      </c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30"/>
      <c r="EU21" s="174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7"/>
    </row>
    <row r="22" spans="1:163" ht="12.75" customHeight="1">
      <c r="A22" s="173" t="s">
        <v>227</v>
      </c>
      <c r="B22" s="116"/>
      <c r="C22" s="116"/>
      <c r="D22" s="116"/>
      <c r="E22" s="116"/>
      <c r="F22" s="116"/>
      <c r="G22" s="116"/>
      <c r="H22" s="172"/>
      <c r="I22" s="92" t="s">
        <v>212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115" t="s">
        <v>228</v>
      </c>
      <c r="CO22" s="116"/>
      <c r="CP22" s="116"/>
      <c r="CQ22" s="116"/>
      <c r="CR22" s="116"/>
      <c r="CS22" s="116"/>
      <c r="CT22" s="116"/>
      <c r="CU22" s="172"/>
      <c r="CV22" s="173" t="s">
        <v>50</v>
      </c>
      <c r="CW22" s="116"/>
      <c r="CX22" s="116"/>
      <c r="CY22" s="116"/>
      <c r="CZ22" s="116"/>
      <c r="DA22" s="116"/>
      <c r="DB22" s="116"/>
      <c r="DC22" s="116"/>
      <c r="DD22" s="116"/>
      <c r="DE22" s="172"/>
      <c r="DF22" s="59" t="s">
        <v>190</v>
      </c>
      <c r="DG22" s="59"/>
      <c r="DH22" s="228">
        <f>DH21</f>
        <v>992000</v>
      </c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30"/>
      <c r="DU22" s="228">
        <f>DU21</f>
        <v>992000</v>
      </c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30"/>
      <c r="EH22" s="228">
        <f>EH21</f>
        <v>992000</v>
      </c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30"/>
      <c r="EU22" s="174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7"/>
    </row>
    <row r="23" spans="1:163" ht="12.75" customHeight="1">
      <c r="A23" s="173"/>
      <c r="B23" s="116"/>
      <c r="C23" s="116"/>
      <c r="D23" s="116"/>
      <c r="E23" s="116"/>
      <c r="F23" s="116"/>
      <c r="G23" s="116"/>
      <c r="H23" s="172"/>
      <c r="I23" s="253" t="s">
        <v>203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5"/>
      <c r="CN23" s="115" t="s">
        <v>229</v>
      </c>
      <c r="CO23" s="116"/>
      <c r="CP23" s="116"/>
      <c r="CQ23" s="116"/>
      <c r="CR23" s="116"/>
      <c r="CS23" s="116"/>
      <c r="CT23" s="116"/>
      <c r="CU23" s="172"/>
      <c r="CV23" s="173"/>
      <c r="CW23" s="116"/>
      <c r="CX23" s="116"/>
      <c r="CY23" s="116"/>
      <c r="CZ23" s="116"/>
      <c r="DA23" s="116"/>
      <c r="DB23" s="116"/>
      <c r="DC23" s="116"/>
      <c r="DD23" s="116"/>
      <c r="DE23" s="172"/>
      <c r="DF23" s="59"/>
      <c r="DG23" s="59"/>
      <c r="DH23" s="228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30"/>
      <c r="DU23" s="228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30"/>
      <c r="EH23" s="228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30"/>
      <c r="EU23" s="174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7"/>
    </row>
    <row r="24" spans="1:163" ht="24" customHeight="1">
      <c r="A24" s="173" t="s">
        <v>41</v>
      </c>
      <c r="B24" s="116"/>
      <c r="C24" s="116"/>
      <c r="D24" s="116"/>
      <c r="E24" s="116"/>
      <c r="F24" s="116"/>
      <c r="G24" s="116"/>
      <c r="H24" s="172"/>
      <c r="I24" s="253" t="s">
        <v>230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15" t="s">
        <v>231</v>
      </c>
      <c r="CO24" s="116"/>
      <c r="CP24" s="116"/>
      <c r="CQ24" s="116"/>
      <c r="CR24" s="116"/>
      <c r="CS24" s="116"/>
      <c r="CT24" s="116"/>
      <c r="CU24" s="172"/>
      <c r="CV24" s="173" t="s">
        <v>50</v>
      </c>
      <c r="CW24" s="116"/>
      <c r="CX24" s="116"/>
      <c r="CY24" s="116"/>
      <c r="CZ24" s="116"/>
      <c r="DA24" s="116"/>
      <c r="DB24" s="116"/>
      <c r="DC24" s="116"/>
      <c r="DD24" s="116"/>
      <c r="DE24" s="172"/>
      <c r="DF24" s="59" t="s">
        <v>190</v>
      </c>
      <c r="DG24" s="59"/>
      <c r="DH24" s="228">
        <f>DH13</f>
        <v>1956591.37</v>
      </c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6"/>
      <c r="DU24" s="228">
        <f>DU13</f>
        <v>1944591.37</v>
      </c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6"/>
      <c r="EH24" s="228">
        <f>EH13</f>
        <v>1944591.37</v>
      </c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6"/>
      <c r="EU24" s="174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7"/>
    </row>
    <row r="25" spans="1:163">
      <c r="A25" s="173"/>
      <c r="B25" s="116"/>
      <c r="C25" s="116"/>
      <c r="D25" s="116"/>
      <c r="E25" s="116"/>
      <c r="F25" s="116"/>
      <c r="G25" s="116"/>
      <c r="H25" s="172"/>
      <c r="I25" s="296" t="s">
        <v>232</v>
      </c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8"/>
      <c r="CN25" s="115" t="s">
        <v>233</v>
      </c>
      <c r="CO25" s="116"/>
      <c r="CP25" s="116"/>
      <c r="CQ25" s="116"/>
      <c r="CR25" s="116"/>
      <c r="CS25" s="116"/>
      <c r="CT25" s="116"/>
      <c r="CU25" s="172"/>
      <c r="CV25" s="173"/>
      <c r="CW25" s="116"/>
      <c r="CX25" s="116"/>
      <c r="CY25" s="116"/>
      <c r="CZ25" s="116"/>
      <c r="DA25" s="116"/>
      <c r="DB25" s="116"/>
      <c r="DC25" s="116"/>
      <c r="DD25" s="116"/>
      <c r="DE25" s="172"/>
      <c r="DF25" s="59"/>
      <c r="DG25" s="59"/>
      <c r="DH25" s="174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6"/>
      <c r="DU25" s="174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6"/>
      <c r="EH25" s="174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6"/>
      <c r="EU25" s="174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7"/>
    </row>
    <row r="26" spans="1:163" hidden="1"/>
    <row r="28" spans="1:163" ht="12.75" customHeight="1">
      <c r="AO28" s="294" t="s">
        <v>234</v>
      </c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Y28" s="294" t="s">
        <v>235</v>
      </c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</row>
    <row r="29" spans="1:163" s="3" customFormat="1" ht="8.25">
      <c r="AQ29" s="295" t="s">
        <v>236</v>
      </c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K29" s="108" t="s">
        <v>2</v>
      </c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Y29" s="108" t="s">
        <v>3</v>
      </c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</row>
    <row r="30" spans="1:163" s="3" customFormat="1" ht="3" customHeight="1"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</row>
    <row r="31" spans="1:163" ht="12">
      <c r="I31" s="53" t="s">
        <v>237</v>
      </c>
      <c r="AM31" s="294" t="s">
        <v>277</v>
      </c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G31" s="127" t="s">
        <v>239</v>
      </c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CA31" s="184" t="s">
        <v>240</v>
      </c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</row>
    <row r="32" spans="1:163" s="3" customFormat="1" ht="8.25">
      <c r="AM32" s="108" t="s">
        <v>236</v>
      </c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G32" s="108" t="s">
        <v>241</v>
      </c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CA32" s="108" t="s">
        <v>242</v>
      </c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</row>
    <row r="33" spans="1:96" s="3" customFormat="1" ht="3" customHeight="1"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</row>
    <row r="34" spans="1:96">
      <c r="I34" s="299" t="s">
        <v>4</v>
      </c>
      <c r="J34" s="299"/>
      <c r="K34" s="184" t="s">
        <v>5</v>
      </c>
      <c r="L34" s="184"/>
      <c r="M34" s="184"/>
      <c r="N34" s="114" t="s">
        <v>4</v>
      </c>
      <c r="O34" s="114"/>
      <c r="Q34" s="184" t="s">
        <v>287</v>
      </c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299">
        <v>20</v>
      </c>
      <c r="AG34" s="299"/>
      <c r="AH34" s="299"/>
      <c r="AI34" s="300" t="s">
        <v>5</v>
      </c>
      <c r="AJ34" s="300"/>
      <c r="AK34" s="300"/>
      <c r="AL34" s="53" t="s">
        <v>6</v>
      </c>
    </row>
    <row r="35" spans="1:96" hidden="1"/>
    <row r="36" spans="1:96" ht="14.25" hidden="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8"/>
    </row>
    <row r="37" spans="1:96" ht="12">
      <c r="A37" s="126" t="s">
        <v>243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</row>
    <row r="38" spans="1:96" ht="12">
      <c r="A38" s="294" t="s">
        <v>244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</row>
    <row r="39" spans="1:96" s="3" customFormat="1" ht="8.25">
      <c r="A39" s="295" t="s">
        <v>245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</row>
    <row r="40" spans="1:96" s="3" customFormat="1" ht="6" hidden="1" customHeight="1">
      <c r="A40" s="1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20"/>
    </row>
    <row r="41" spans="1:96" ht="13.5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AH41" s="294" t="s">
        <v>246</v>
      </c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</row>
    <row r="42" spans="1:96" s="3" customFormat="1" ht="8.25">
      <c r="A42" s="303" t="s">
        <v>2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AH42" s="108" t="s">
        <v>3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</row>
    <row r="44" spans="1:96">
      <c r="A44" s="299" t="s">
        <v>4</v>
      </c>
      <c r="B44" s="299"/>
      <c r="C44" s="184" t="s">
        <v>5</v>
      </c>
      <c r="D44" s="184"/>
      <c r="E44" s="184"/>
      <c r="F44" s="114" t="s">
        <v>4</v>
      </c>
      <c r="G44" s="114"/>
      <c r="I44" s="184" t="s">
        <v>287</v>
      </c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299">
        <v>20</v>
      </c>
      <c r="Y44" s="299"/>
      <c r="Z44" s="299"/>
      <c r="AA44" s="300" t="s">
        <v>5</v>
      </c>
      <c r="AB44" s="300"/>
      <c r="AC44" s="300"/>
      <c r="AD44" s="53" t="s">
        <v>6</v>
      </c>
    </row>
    <row r="45" spans="1:96" ht="13.5" customHeight="1"/>
    <row r="47" spans="1:96" ht="3" customHeight="1"/>
  </sheetData>
  <mergeCells count="212">
    <mergeCell ref="DQ4:DT4"/>
    <mergeCell ref="DU4:DZ4"/>
    <mergeCell ref="EA4:EC4"/>
    <mergeCell ref="ED4:EG4"/>
    <mergeCell ref="DU6:EG6"/>
    <mergeCell ref="B1:FF1"/>
    <mergeCell ref="A3:H5"/>
    <mergeCell ref="I3:CM5"/>
    <mergeCell ref="CN3:CU5"/>
    <mergeCell ref="CV3:DE5"/>
    <mergeCell ref="DF3:DF5"/>
    <mergeCell ref="DG3:DG5"/>
    <mergeCell ref="DH3:FG3"/>
    <mergeCell ref="DH4:DM4"/>
    <mergeCell ref="DN4:DP4"/>
    <mergeCell ref="EQ4:ET4"/>
    <mergeCell ref="EU4:FG5"/>
    <mergeCell ref="DH5:DT5"/>
    <mergeCell ref="DU5:EG5"/>
    <mergeCell ref="EH5:ET5"/>
    <mergeCell ref="EH4:EM4"/>
    <mergeCell ref="EN4:EP4"/>
    <mergeCell ref="EH6:ET6"/>
    <mergeCell ref="EU6:FG6"/>
    <mergeCell ref="A7:H7"/>
    <mergeCell ref="I7:CM7"/>
    <mergeCell ref="CN7:CU7"/>
    <mergeCell ref="CV7:DE7"/>
    <mergeCell ref="DH7:DT7"/>
    <mergeCell ref="DU7:EG7"/>
    <mergeCell ref="EH7:ET7"/>
    <mergeCell ref="EU7:FG7"/>
    <mergeCell ref="A6:H6"/>
    <mergeCell ref="I6:CM6"/>
    <mergeCell ref="CN6:CU6"/>
    <mergeCell ref="CV6:DE6"/>
    <mergeCell ref="DH6:DT6"/>
    <mergeCell ref="A8:H8"/>
    <mergeCell ref="I8:CM8"/>
    <mergeCell ref="CN8:CU8"/>
    <mergeCell ref="CV8:DE8"/>
    <mergeCell ref="DH8:DT8"/>
    <mergeCell ref="DU8:EG8"/>
    <mergeCell ref="EH8:ET8"/>
    <mergeCell ref="EU8:FG8"/>
    <mergeCell ref="EH9:ET9"/>
    <mergeCell ref="EU9:FG9"/>
    <mergeCell ref="A10:H10"/>
    <mergeCell ref="I10:CM10"/>
    <mergeCell ref="CN10:CU10"/>
    <mergeCell ref="CV10:DE10"/>
    <mergeCell ref="DH10:DT10"/>
    <mergeCell ref="DU10:EG10"/>
    <mergeCell ref="EH10:ET10"/>
    <mergeCell ref="EU10:FG10"/>
    <mergeCell ref="A9:H9"/>
    <mergeCell ref="I9:CM9"/>
    <mergeCell ref="CN9:CU9"/>
    <mergeCell ref="CV9:DE9"/>
    <mergeCell ref="DH9:DT9"/>
    <mergeCell ref="DU9:EG9"/>
    <mergeCell ref="EH11:ET11"/>
    <mergeCell ref="EU11:FG11"/>
    <mergeCell ref="A12:H12"/>
    <mergeCell ref="I12:CM12"/>
    <mergeCell ref="CN12:CU12"/>
    <mergeCell ref="CV12:DE12"/>
    <mergeCell ref="DH12:DT12"/>
    <mergeCell ref="DU12:EG12"/>
    <mergeCell ref="EH12:ET12"/>
    <mergeCell ref="EU12:FG12"/>
    <mergeCell ref="A11:H11"/>
    <mergeCell ref="I11:CM11"/>
    <mergeCell ref="CN11:CU11"/>
    <mergeCell ref="CV11:DE11"/>
    <mergeCell ref="DH11:DT11"/>
    <mergeCell ref="DU11:EG11"/>
    <mergeCell ref="EH13:ET13"/>
    <mergeCell ref="EU13:FG13"/>
    <mergeCell ref="A14:H14"/>
    <mergeCell ref="I14:CM14"/>
    <mergeCell ref="CN14:CU14"/>
    <mergeCell ref="CV14:DE14"/>
    <mergeCell ref="DH14:DT14"/>
    <mergeCell ref="DU14:EG14"/>
    <mergeCell ref="EH14:ET14"/>
    <mergeCell ref="EU14:FG14"/>
    <mergeCell ref="A13:H13"/>
    <mergeCell ref="I13:CM13"/>
    <mergeCell ref="CN13:CU13"/>
    <mergeCell ref="CV13:DE13"/>
    <mergeCell ref="DH13:DT13"/>
    <mergeCell ref="DU13:EG13"/>
    <mergeCell ref="EH15:ET15"/>
    <mergeCell ref="EU15:FG15"/>
    <mergeCell ref="A16:H16"/>
    <mergeCell ref="I16:CM16"/>
    <mergeCell ref="CN16:CU16"/>
    <mergeCell ref="CV16:DE16"/>
    <mergeCell ref="DH16:DT16"/>
    <mergeCell ref="DU16:EG16"/>
    <mergeCell ref="EH16:ET16"/>
    <mergeCell ref="EU16:FG16"/>
    <mergeCell ref="A15:H15"/>
    <mergeCell ref="I15:CM15"/>
    <mergeCell ref="CN15:CU15"/>
    <mergeCell ref="CV15:DE15"/>
    <mergeCell ref="DH15:DT15"/>
    <mergeCell ref="DU15:EG15"/>
    <mergeCell ref="EH17:ET17"/>
    <mergeCell ref="EU17:FG17"/>
    <mergeCell ref="A18:H18"/>
    <mergeCell ref="I18:CM18"/>
    <mergeCell ref="CN18:CU18"/>
    <mergeCell ref="CV18:DE18"/>
    <mergeCell ref="DH18:DT18"/>
    <mergeCell ref="DU18:EG18"/>
    <mergeCell ref="EH18:ET18"/>
    <mergeCell ref="EU18:FG18"/>
    <mergeCell ref="A17:H17"/>
    <mergeCell ref="I17:CM17"/>
    <mergeCell ref="CN17:CU17"/>
    <mergeCell ref="CV17:DE17"/>
    <mergeCell ref="DH17:DT17"/>
    <mergeCell ref="DU17:EG17"/>
    <mergeCell ref="EH19:ET19"/>
    <mergeCell ref="EU19:FG19"/>
    <mergeCell ref="A20:H20"/>
    <mergeCell ref="I20:CM20"/>
    <mergeCell ref="CN20:CU20"/>
    <mergeCell ref="CV20:DE20"/>
    <mergeCell ref="DH20:DT20"/>
    <mergeCell ref="DU20:EG20"/>
    <mergeCell ref="EH20:ET20"/>
    <mergeCell ref="EU20:FG20"/>
    <mergeCell ref="A19:H19"/>
    <mergeCell ref="I19:CM19"/>
    <mergeCell ref="CN19:CU19"/>
    <mergeCell ref="CV19:DE19"/>
    <mergeCell ref="DH19:DT19"/>
    <mergeCell ref="DU19:EG19"/>
    <mergeCell ref="EH21:ET21"/>
    <mergeCell ref="EU21:FG21"/>
    <mergeCell ref="A22:H22"/>
    <mergeCell ref="I22:CM22"/>
    <mergeCell ref="CN22:CU22"/>
    <mergeCell ref="CV22:DE22"/>
    <mergeCell ref="DH22:DT22"/>
    <mergeCell ref="DU22:EG22"/>
    <mergeCell ref="EH22:ET22"/>
    <mergeCell ref="EU22:FG22"/>
    <mergeCell ref="A21:H21"/>
    <mergeCell ref="I21:CM21"/>
    <mergeCell ref="CN21:CU21"/>
    <mergeCell ref="CV21:DE21"/>
    <mergeCell ref="DH21:DT21"/>
    <mergeCell ref="DU21:EG21"/>
    <mergeCell ref="EH23:ET23"/>
    <mergeCell ref="EU23:FG23"/>
    <mergeCell ref="A24:H24"/>
    <mergeCell ref="I24:CM24"/>
    <mergeCell ref="CN24:CU24"/>
    <mergeCell ref="CV24:DE24"/>
    <mergeCell ref="DH24:DT24"/>
    <mergeCell ref="DU24:EG24"/>
    <mergeCell ref="EH24:ET24"/>
    <mergeCell ref="EU24:FG24"/>
    <mergeCell ref="A23:H23"/>
    <mergeCell ref="I23:CM23"/>
    <mergeCell ref="CN23:CU23"/>
    <mergeCell ref="CV23:DE23"/>
    <mergeCell ref="DH23:DT23"/>
    <mergeCell ref="DU23:EG23"/>
    <mergeCell ref="EH25:ET25"/>
    <mergeCell ref="EU25:FG25"/>
    <mergeCell ref="AO28:BI28"/>
    <mergeCell ref="BK28:BV28"/>
    <mergeCell ref="BY28:CR28"/>
    <mergeCell ref="AQ29:BH29"/>
    <mergeCell ref="BK29:BV29"/>
    <mergeCell ref="BY29:CR29"/>
    <mergeCell ref="A25:H25"/>
    <mergeCell ref="I25:CM25"/>
    <mergeCell ref="CN25:CU25"/>
    <mergeCell ref="CV25:DE25"/>
    <mergeCell ref="DH25:DT25"/>
    <mergeCell ref="DU25:EG25"/>
    <mergeCell ref="I34:J34"/>
    <mergeCell ref="K34:M34"/>
    <mergeCell ref="N34:O34"/>
    <mergeCell ref="Q34:AE34"/>
    <mergeCell ref="AF34:AH34"/>
    <mergeCell ref="AI34:AK34"/>
    <mergeCell ref="AM31:BD31"/>
    <mergeCell ref="BG31:BX31"/>
    <mergeCell ref="CA31:CR31"/>
    <mergeCell ref="AM32:BD32"/>
    <mergeCell ref="BG32:BX32"/>
    <mergeCell ref="CA32:CR32"/>
    <mergeCell ref="A44:B44"/>
    <mergeCell ref="C44:E44"/>
    <mergeCell ref="F44:G44"/>
    <mergeCell ref="I44:W44"/>
    <mergeCell ref="X44:Z44"/>
    <mergeCell ref="AA44:AC44"/>
    <mergeCell ref="A37:O37"/>
    <mergeCell ref="A38:CM38"/>
    <mergeCell ref="A39:CM39"/>
    <mergeCell ref="A41:Y41"/>
    <mergeCell ref="AH41:CM41"/>
    <mergeCell ref="A42:Y42"/>
    <mergeCell ref="AH42:CM42"/>
  </mergeCells>
  <pageMargins left="0.59055118110236227" right="0.51181102362204722" top="0.78740157480314965" bottom="0.31496062992125984" header="0.19685039370078741" footer="0.19685039370078741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E113"/>
  <sheetViews>
    <sheetView view="pageBreakPreview" zoomScale="110" zoomScaleSheetLayoutView="100" workbookViewId="0">
      <selection activeCell="DF107" sqref="DF107:DR107"/>
    </sheetView>
  </sheetViews>
  <sheetFormatPr defaultColWidth="0.85546875" defaultRowHeight="11.25"/>
  <cols>
    <col min="1" max="18" width="0.85546875" style="66"/>
    <col min="19" max="19" width="0.85546875" style="66" customWidth="1"/>
    <col min="20" max="65" width="0.85546875" style="66"/>
    <col min="66" max="66" width="0.85546875" style="66" customWidth="1"/>
    <col min="67" max="69" width="0.85546875" style="66"/>
    <col min="70" max="70" width="0.85546875" style="66" customWidth="1"/>
    <col min="71" max="72" width="0.85546875" style="66"/>
    <col min="73" max="73" width="0.7109375" style="66" customWidth="1"/>
    <col min="74" max="75" width="0.85546875" style="66" hidden="1" customWidth="1"/>
    <col min="76" max="80" width="0.85546875" style="66"/>
    <col min="81" max="81" width="0.85546875" style="66" customWidth="1"/>
    <col min="82" max="83" width="0.85546875" style="66" hidden="1" customWidth="1"/>
    <col min="84" max="84" width="0.85546875" style="66"/>
    <col min="85" max="85" width="1.28515625" style="66" customWidth="1"/>
    <col min="86" max="90" width="0.85546875" style="66"/>
    <col min="91" max="91" width="2" style="66" customWidth="1"/>
    <col min="92" max="92" width="0.5703125" style="66" customWidth="1"/>
    <col min="93" max="93" width="0.7109375" style="66" hidden="1" customWidth="1"/>
    <col min="94" max="95" width="0.85546875" style="66" hidden="1" customWidth="1"/>
    <col min="96" max="96" width="0.5703125" style="66" customWidth="1"/>
    <col min="97" max="108" width="0.85546875" style="66"/>
    <col min="109" max="109" width="6.42578125" style="66" customWidth="1"/>
    <col min="110" max="121" width="0.85546875" style="66"/>
    <col min="122" max="122" width="1.7109375" style="66" customWidth="1"/>
    <col min="123" max="134" width="0.85546875" style="66"/>
    <col min="135" max="135" width="2.140625" style="66" customWidth="1"/>
    <col min="136" max="147" width="0.85546875" style="66"/>
    <col min="148" max="148" width="1.7109375" style="66" customWidth="1"/>
    <col min="149" max="16384" width="0.85546875" style="66"/>
  </cols>
  <sheetData>
    <row r="1" spans="1:161" ht="18" customHeight="1"/>
    <row r="2" spans="1:161" s="69" customFormat="1" ht="12">
      <c r="DW2" s="126" t="s">
        <v>0</v>
      </c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</row>
    <row r="3" spans="1:161" s="69" customFormat="1">
      <c r="DW3" s="127" t="s">
        <v>267</v>
      </c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</row>
    <row r="4" spans="1:161" s="3" customFormat="1" ht="8.25">
      <c r="DW4" s="108" t="s">
        <v>1</v>
      </c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</row>
    <row r="5" spans="1:161" s="69" customFormat="1">
      <c r="DW5" s="127" t="s">
        <v>269</v>
      </c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</row>
    <row r="6" spans="1:161" s="3" customFormat="1" ht="8.25">
      <c r="DW6" s="108" t="s">
        <v>268</v>
      </c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69" customFormat="1"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L7" s="127" t="s">
        <v>270</v>
      </c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</row>
    <row r="8" spans="1:161" s="3" customFormat="1" ht="8.25">
      <c r="DW8" s="108" t="s">
        <v>2</v>
      </c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L8" s="108" t="s">
        <v>3</v>
      </c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</row>
    <row r="9" spans="1:161" s="69" customFormat="1" ht="12">
      <c r="DW9" s="109" t="s">
        <v>4</v>
      </c>
      <c r="DX9" s="109"/>
      <c r="DY9" s="110" t="s">
        <v>289</v>
      </c>
      <c r="DZ9" s="110"/>
      <c r="EA9" s="110"/>
      <c r="EB9" s="111" t="s">
        <v>4</v>
      </c>
      <c r="EC9" s="111"/>
      <c r="EE9" s="110" t="s">
        <v>290</v>
      </c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2">
        <v>20</v>
      </c>
      <c r="EU9" s="112"/>
      <c r="EV9" s="112"/>
      <c r="EW9" s="113" t="s">
        <v>5</v>
      </c>
      <c r="EX9" s="113"/>
      <c r="EY9" s="113"/>
      <c r="EZ9" s="4" t="s">
        <v>6</v>
      </c>
      <c r="FA9" s="4"/>
    </row>
    <row r="11" spans="1:161" s="68" customFormat="1" ht="12.75" customHeight="1">
      <c r="AY11" s="119" t="s">
        <v>247</v>
      </c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6"/>
      <c r="DE11" s="6"/>
    </row>
    <row r="12" spans="1:161" s="68" customFormat="1" ht="12">
      <c r="AY12" s="120" t="s">
        <v>7</v>
      </c>
      <c r="AZ12" s="120"/>
      <c r="BA12" s="120"/>
      <c r="BB12" s="120"/>
      <c r="BC12" s="120"/>
      <c r="BD12" s="120"/>
      <c r="BE12" s="120"/>
      <c r="BF12" s="121" t="s">
        <v>5</v>
      </c>
      <c r="BG12" s="121"/>
      <c r="BH12" s="121"/>
      <c r="BI12" s="120" t="s">
        <v>8</v>
      </c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1" t="s">
        <v>9</v>
      </c>
      <c r="CF12" s="121"/>
      <c r="CG12" s="121"/>
      <c r="CH12" s="120" t="s">
        <v>10</v>
      </c>
      <c r="CI12" s="120"/>
      <c r="CJ12" s="120"/>
      <c r="CK12" s="120"/>
      <c r="CL12" s="120"/>
      <c r="CM12" s="121" t="s">
        <v>11</v>
      </c>
      <c r="CN12" s="121"/>
      <c r="CO12" s="121"/>
      <c r="CP12" s="122" t="s">
        <v>12</v>
      </c>
      <c r="CQ12" s="122"/>
      <c r="CR12" s="122"/>
      <c r="CS12" s="122"/>
      <c r="CT12" s="122"/>
      <c r="CU12" s="122"/>
      <c r="CV12" s="122"/>
      <c r="CW12" s="122"/>
      <c r="CX12" s="122"/>
      <c r="ES12" s="129" t="s">
        <v>13</v>
      </c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1"/>
    </row>
    <row r="13" spans="1:161" ht="12" thickBot="1">
      <c r="ES13" s="132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4"/>
    </row>
    <row r="14" spans="1:161" ht="12.75" customHeight="1">
      <c r="BG14" s="112" t="s">
        <v>14</v>
      </c>
      <c r="BH14" s="112"/>
      <c r="BI14" s="112"/>
      <c r="BJ14" s="112"/>
      <c r="BK14" s="110" t="s">
        <v>289</v>
      </c>
      <c r="BL14" s="110"/>
      <c r="BM14" s="110"/>
      <c r="BN14" s="114" t="s">
        <v>4</v>
      </c>
      <c r="BO14" s="114"/>
      <c r="BQ14" s="110" t="s">
        <v>290</v>
      </c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2">
        <v>20</v>
      </c>
      <c r="CG14" s="112"/>
      <c r="CH14" s="112"/>
      <c r="CI14" s="113" t="s">
        <v>5</v>
      </c>
      <c r="CJ14" s="113"/>
      <c r="CK14" s="113"/>
      <c r="CL14" s="4" t="s">
        <v>6</v>
      </c>
      <c r="CM14" s="4"/>
      <c r="EQ14" s="70" t="s">
        <v>15</v>
      </c>
      <c r="ES14" s="95" t="s">
        <v>291</v>
      </c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135"/>
    </row>
    <row r="15" spans="1:161" ht="18" customHeight="1">
      <c r="A15" s="114" t="s">
        <v>16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EQ15" s="70" t="s">
        <v>17</v>
      </c>
      <c r="ES15" s="115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7"/>
    </row>
    <row r="16" spans="1:161" ht="11.25" customHeight="1">
      <c r="A16" s="66" t="s">
        <v>18</v>
      </c>
      <c r="AB16" s="118" t="s">
        <v>19</v>
      </c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EQ16" s="70" t="s">
        <v>20</v>
      </c>
      <c r="ES16" s="115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7"/>
    </row>
    <row r="17" spans="1:161">
      <c r="EQ17" s="70" t="s">
        <v>17</v>
      </c>
      <c r="ES17" s="115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7"/>
    </row>
    <row r="18" spans="1:161">
      <c r="EQ18" s="70" t="s">
        <v>21</v>
      </c>
      <c r="ES18" s="115" t="s">
        <v>22</v>
      </c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7"/>
    </row>
    <row r="19" spans="1:161">
      <c r="A19" s="66" t="s">
        <v>23</v>
      </c>
      <c r="K19" s="114" t="s">
        <v>281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Q19" s="70" t="s">
        <v>24</v>
      </c>
      <c r="ES19" s="115" t="s">
        <v>25</v>
      </c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7"/>
    </row>
    <row r="20" spans="1:161" ht="18" customHeight="1" thickBot="1">
      <c r="A20" s="66" t="s">
        <v>26</v>
      </c>
      <c r="EQ20" s="70" t="s">
        <v>27</v>
      </c>
      <c r="ES20" s="136" t="s">
        <v>28</v>
      </c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8"/>
    </row>
    <row r="22" spans="1:161" s="9" customFormat="1" ht="10.5">
      <c r="A22" s="144" t="s">
        <v>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</row>
    <row r="24" spans="1:161">
      <c r="A24" s="129" t="s">
        <v>30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1"/>
      <c r="BX24" s="148" t="s">
        <v>31</v>
      </c>
      <c r="BY24" s="149"/>
      <c r="BZ24" s="149"/>
      <c r="CA24" s="149"/>
      <c r="CB24" s="149"/>
      <c r="CC24" s="149"/>
      <c r="CD24" s="149"/>
      <c r="CE24" s="150"/>
      <c r="CF24" s="148" t="s">
        <v>32</v>
      </c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50"/>
      <c r="CS24" s="148" t="s">
        <v>33</v>
      </c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50"/>
      <c r="DF24" s="157" t="s">
        <v>34</v>
      </c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9"/>
    </row>
    <row r="25" spans="1:161" ht="11.25" customHeight="1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4"/>
      <c r="BX25" s="151"/>
      <c r="BY25" s="152"/>
      <c r="BZ25" s="152"/>
      <c r="CA25" s="152"/>
      <c r="CB25" s="152"/>
      <c r="CC25" s="152"/>
      <c r="CD25" s="152"/>
      <c r="CE25" s="153"/>
      <c r="CF25" s="151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3"/>
      <c r="CS25" s="151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3"/>
      <c r="DF25" s="123" t="s">
        <v>35</v>
      </c>
      <c r="DG25" s="124"/>
      <c r="DH25" s="124"/>
      <c r="DI25" s="124"/>
      <c r="DJ25" s="124"/>
      <c r="DK25" s="124"/>
      <c r="DL25" s="125" t="s">
        <v>5</v>
      </c>
      <c r="DM25" s="125"/>
      <c r="DN25" s="125"/>
      <c r="DO25" s="139" t="s">
        <v>6</v>
      </c>
      <c r="DP25" s="139"/>
      <c r="DQ25" s="139"/>
      <c r="DR25" s="140"/>
      <c r="DS25" s="123" t="s">
        <v>35</v>
      </c>
      <c r="DT25" s="124"/>
      <c r="DU25" s="124"/>
      <c r="DV25" s="124"/>
      <c r="DW25" s="124"/>
      <c r="DX25" s="124"/>
      <c r="DY25" s="125" t="s">
        <v>9</v>
      </c>
      <c r="DZ25" s="125"/>
      <c r="EA25" s="125"/>
      <c r="EB25" s="139" t="s">
        <v>6</v>
      </c>
      <c r="EC25" s="139"/>
      <c r="ED25" s="139"/>
      <c r="EE25" s="140"/>
      <c r="EF25" s="123" t="s">
        <v>35</v>
      </c>
      <c r="EG25" s="124"/>
      <c r="EH25" s="124"/>
      <c r="EI25" s="124"/>
      <c r="EJ25" s="124"/>
      <c r="EK25" s="124"/>
      <c r="EL25" s="125" t="s">
        <v>11</v>
      </c>
      <c r="EM25" s="125"/>
      <c r="EN25" s="125"/>
      <c r="EO25" s="139" t="s">
        <v>6</v>
      </c>
      <c r="EP25" s="139"/>
      <c r="EQ25" s="139"/>
      <c r="ER25" s="140"/>
      <c r="ES25" s="148" t="s">
        <v>36</v>
      </c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50"/>
    </row>
    <row r="26" spans="1:161" ht="39" customHeigh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7"/>
      <c r="BX26" s="154"/>
      <c r="BY26" s="155"/>
      <c r="BZ26" s="155"/>
      <c r="CA26" s="155"/>
      <c r="CB26" s="155"/>
      <c r="CC26" s="155"/>
      <c r="CD26" s="155"/>
      <c r="CE26" s="156"/>
      <c r="CF26" s="154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6"/>
      <c r="CS26" s="154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6"/>
      <c r="DF26" s="160" t="s">
        <v>37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2"/>
      <c r="DS26" s="160" t="s">
        <v>38</v>
      </c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2"/>
      <c r="EF26" s="160" t="s">
        <v>39</v>
      </c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2"/>
      <c r="ES26" s="154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6"/>
    </row>
    <row r="27" spans="1:161" ht="12" thickBot="1">
      <c r="A27" s="166" t="s">
        <v>40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8"/>
      <c r="BX27" s="169" t="s">
        <v>41</v>
      </c>
      <c r="BY27" s="170"/>
      <c r="BZ27" s="170"/>
      <c r="CA27" s="170"/>
      <c r="CB27" s="170"/>
      <c r="CC27" s="170"/>
      <c r="CD27" s="170"/>
      <c r="CE27" s="171"/>
      <c r="CF27" s="169" t="s">
        <v>42</v>
      </c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1"/>
      <c r="CS27" s="169" t="s">
        <v>43</v>
      </c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1"/>
      <c r="DF27" s="141" t="s">
        <v>44</v>
      </c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3"/>
      <c r="DS27" s="141" t="s">
        <v>45</v>
      </c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3"/>
      <c r="EF27" s="141" t="s">
        <v>46</v>
      </c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3"/>
      <c r="ES27" s="141" t="s">
        <v>47</v>
      </c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3"/>
    </row>
    <row r="28" spans="1:161" ht="12.75" customHeight="1">
      <c r="A28" s="163" t="s">
        <v>48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95" t="s">
        <v>49</v>
      </c>
      <c r="BY28" s="96"/>
      <c r="BZ28" s="96"/>
      <c r="CA28" s="96"/>
      <c r="CB28" s="96"/>
      <c r="CC28" s="96"/>
      <c r="CD28" s="96"/>
      <c r="CE28" s="97"/>
      <c r="CF28" s="101" t="s">
        <v>50</v>
      </c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7"/>
      <c r="CS28" s="101" t="s">
        <v>50</v>
      </c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7"/>
      <c r="DF28" s="105">
        <v>75694.509999999995</v>
      </c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65"/>
      <c r="DS28" s="105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65"/>
      <c r="EF28" s="105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65"/>
      <c r="ES28" s="105" t="s">
        <v>50</v>
      </c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7"/>
    </row>
    <row r="29" spans="1:161" ht="12.75" customHeight="1">
      <c r="A29" s="163" t="s">
        <v>51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15" t="s">
        <v>52</v>
      </c>
      <c r="BY29" s="116"/>
      <c r="BZ29" s="116"/>
      <c r="CA29" s="116"/>
      <c r="CB29" s="116"/>
      <c r="CC29" s="116"/>
      <c r="CD29" s="116"/>
      <c r="CE29" s="172"/>
      <c r="CF29" s="173" t="s">
        <v>50</v>
      </c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72"/>
      <c r="CS29" s="173" t="s">
        <v>50</v>
      </c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72"/>
      <c r="DF29" s="174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6"/>
      <c r="DS29" s="17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6"/>
      <c r="EF29" s="174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6"/>
      <c r="ES29" s="174" t="s">
        <v>50</v>
      </c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7"/>
    </row>
    <row r="30" spans="1:161" ht="12.75">
      <c r="A30" s="214" t="s">
        <v>53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6" t="s">
        <v>54</v>
      </c>
      <c r="BY30" s="217"/>
      <c r="BZ30" s="217"/>
      <c r="CA30" s="217"/>
      <c r="CB30" s="217"/>
      <c r="CC30" s="217"/>
      <c r="CD30" s="217"/>
      <c r="CE30" s="218"/>
      <c r="CF30" s="219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8"/>
      <c r="CS30" s="173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72"/>
      <c r="DF30" s="198">
        <f>DF33+DF37</f>
        <v>10827330.369999999</v>
      </c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200"/>
      <c r="DS30" s="198">
        <f>DS33+DS37</f>
        <v>10045884.369999999</v>
      </c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200"/>
      <c r="EF30" s="198">
        <f>EF33+EF37</f>
        <v>10049884.369999999</v>
      </c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200"/>
      <c r="ES30" s="174" t="s">
        <v>50</v>
      </c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7"/>
    </row>
    <row r="31" spans="1:161" ht="8.25" customHeight="1">
      <c r="A31" s="178" t="s">
        <v>55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201" t="s">
        <v>56</v>
      </c>
      <c r="BY31" s="181"/>
      <c r="BZ31" s="181"/>
      <c r="CA31" s="181"/>
      <c r="CB31" s="181"/>
      <c r="CC31" s="181"/>
      <c r="CD31" s="181"/>
      <c r="CE31" s="182"/>
      <c r="CF31" s="180" t="s">
        <v>57</v>
      </c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2"/>
      <c r="CS31" s="180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2"/>
      <c r="DF31" s="203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5"/>
      <c r="DS31" s="203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5"/>
      <c r="EF31" s="203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5"/>
      <c r="ES31" s="209" t="s">
        <v>50</v>
      </c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1"/>
    </row>
    <row r="32" spans="1:161" ht="10.5" customHeight="1" thickBot="1">
      <c r="A32" s="114" t="s">
        <v>58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0"/>
      <c r="BW32" s="10"/>
      <c r="BX32" s="202"/>
      <c r="BY32" s="184"/>
      <c r="BZ32" s="184"/>
      <c r="CA32" s="184"/>
      <c r="CB32" s="184"/>
      <c r="CC32" s="184"/>
      <c r="CD32" s="184"/>
      <c r="CE32" s="185"/>
      <c r="CF32" s="189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1"/>
      <c r="CS32" s="183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5"/>
      <c r="DF32" s="206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8"/>
      <c r="DS32" s="206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8"/>
      <c r="EF32" s="206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8"/>
      <c r="ES32" s="212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213"/>
    </row>
    <row r="33" spans="1:161" ht="12.75" customHeight="1">
      <c r="A33" s="178" t="s">
        <v>55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80" t="s">
        <v>59</v>
      </c>
      <c r="BY33" s="181"/>
      <c r="BZ33" s="181"/>
      <c r="CA33" s="181"/>
      <c r="CB33" s="181"/>
      <c r="CC33" s="181"/>
      <c r="CD33" s="181"/>
      <c r="CE33" s="182"/>
      <c r="CF33" s="186" t="s">
        <v>60</v>
      </c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8"/>
      <c r="CS33" s="180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2"/>
      <c r="DF33" s="192">
        <f>DF35+DF36</f>
        <v>10575830.369999999</v>
      </c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4"/>
      <c r="DS33" s="192">
        <f>DS35+DS36</f>
        <v>9748384.3699999992</v>
      </c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4"/>
      <c r="EF33" s="192">
        <f>EF35+EF36</f>
        <v>9748384.3699999992</v>
      </c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4"/>
      <c r="ES33" s="209" t="s">
        <v>50</v>
      </c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1"/>
    </row>
    <row r="34" spans="1:161" ht="14.25" customHeight="1" thickBot="1">
      <c r="A34" s="223" t="s">
        <v>61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10"/>
      <c r="BW34" s="10"/>
      <c r="BX34" s="183"/>
      <c r="BY34" s="184"/>
      <c r="BZ34" s="184"/>
      <c r="CA34" s="184"/>
      <c r="CB34" s="184"/>
      <c r="CC34" s="184"/>
      <c r="CD34" s="184"/>
      <c r="CE34" s="185"/>
      <c r="CF34" s="189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1"/>
      <c r="CS34" s="189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1"/>
      <c r="DF34" s="195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7"/>
      <c r="DS34" s="195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7"/>
      <c r="EF34" s="195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7"/>
      <c r="ES34" s="220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2"/>
    </row>
    <row r="35" spans="1:161" ht="21" customHeight="1">
      <c r="A35" s="224" t="s">
        <v>62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6"/>
      <c r="BX35" s="202" t="s">
        <v>63</v>
      </c>
      <c r="BY35" s="184"/>
      <c r="BZ35" s="184"/>
      <c r="CA35" s="184"/>
      <c r="CB35" s="184"/>
      <c r="CC35" s="184"/>
      <c r="CD35" s="184"/>
      <c r="CE35" s="185"/>
      <c r="CF35" s="101" t="s">
        <v>60</v>
      </c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7"/>
      <c r="CS35" s="101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7"/>
      <c r="DF35" s="102">
        <f>992000</f>
        <v>992000</v>
      </c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4"/>
      <c r="DS35" s="102">
        <f>992000</f>
        <v>992000</v>
      </c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4"/>
      <c r="EF35" s="102">
        <f>992000</f>
        <v>992000</v>
      </c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4"/>
      <c r="ES35" s="105" t="s">
        <v>50</v>
      </c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7"/>
    </row>
    <row r="36" spans="1:161" ht="23.25" customHeight="1">
      <c r="A36" s="92" t="s">
        <v>64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115" t="s">
        <v>65</v>
      </c>
      <c r="BY36" s="116"/>
      <c r="BZ36" s="116"/>
      <c r="CA36" s="116"/>
      <c r="CB36" s="116"/>
      <c r="CC36" s="116"/>
      <c r="CD36" s="116"/>
      <c r="CE36" s="172"/>
      <c r="CF36" s="173" t="s">
        <v>60</v>
      </c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72"/>
      <c r="CS36" s="173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72"/>
      <c r="DF36" s="228">
        <f>8758249.37+613000+12000+25767+174814</f>
        <v>9583830.3699999992</v>
      </c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30"/>
      <c r="DS36" s="228">
        <f>8756384.37</f>
        <v>8756384.3699999992</v>
      </c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30"/>
      <c r="EF36" s="228">
        <f>8756384.37</f>
        <v>8756384.3699999992</v>
      </c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30"/>
      <c r="ES36" s="174" t="s">
        <v>50</v>
      </c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7"/>
    </row>
    <row r="37" spans="1:161" ht="14.25" customHeight="1">
      <c r="A37" s="240" t="s">
        <v>66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2"/>
      <c r="BX37" s="115" t="s">
        <v>67</v>
      </c>
      <c r="BY37" s="116"/>
      <c r="BZ37" s="116"/>
      <c r="CA37" s="116"/>
      <c r="CB37" s="116"/>
      <c r="CC37" s="116"/>
      <c r="CD37" s="116"/>
      <c r="CE37" s="172"/>
      <c r="CF37" s="173" t="s">
        <v>68</v>
      </c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72"/>
      <c r="CS37" s="173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72"/>
      <c r="DF37" s="235">
        <f>DF38+DF40</f>
        <v>251500</v>
      </c>
      <c r="DG37" s="236"/>
      <c r="DH37" s="236"/>
      <c r="DI37" s="236"/>
      <c r="DJ37" s="236"/>
      <c r="DK37" s="236"/>
      <c r="DL37" s="236"/>
      <c r="DM37" s="236"/>
      <c r="DN37" s="236"/>
      <c r="DO37" s="236"/>
      <c r="DP37" s="236"/>
      <c r="DQ37" s="236"/>
      <c r="DR37" s="237"/>
      <c r="DS37" s="235">
        <f>DS38+DS40</f>
        <v>297500</v>
      </c>
      <c r="DT37" s="236"/>
      <c r="DU37" s="236"/>
      <c r="DV37" s="236"/>
      <c r="DW37" s="236"/>
      <c r="DX37" s="236"/>
      <c r="DY37" s="236"/>
      <c r="DZ37" s="236"/>
      <c r="EA37" s="236"/>
      <c r="EB37" s="236"/>
      <c r="EC37" s="236"/>
      <c r="ED37" s="236"/>
      <c r="EE37" s="237"/>
      <c r="EF37" s="235">
        <f>EF38+EF40</f>
        <v>301500</v>
      </c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7"/>
      <c r="ES37" s="174" t="s">
        <v>50</v>
      </c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7"/>
    </row>
    <row r="38" spans="1:161" ht="11.1" customHeight="1">
      <c r="A38" s="238" t="s">
        <v>55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01" t="s">
        <v>69</v>
      </c>
      <c r="BY38" s="181"/>
      <c r="BZ38" s="181"/>
      <c r="CA38" s="181"/>
      <c r="CB38" s="181"/>
      <c r="CC38" s="181"/>
      <c r="CD38" s="181"/>
      <c r="CE38" s="182"/>
      <c r="CF38" s="180" t="s">
        <v>68</v>
      </c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2"/>
      <c r="CS38" s="180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2"/>
      <c r="DF38" s="203">
        <f>251500</f>
        <v>251500</v>
      </c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5"/>
      <c r="DS38" s="203">
        <f>297500</f>
        <v>297500</v>
      </c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5"/>
      <c r="EF38" s="203">
        <f>301500</f>
        <v>301500</v>
      </c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5"/>
      <c r="ES38" s="209" t="s">
        <v>50</v>
      </c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1"/>
    </row>
    <row r="39" spans="1:161" ht="11.1" customHeight="1">
      <c r="A39" s="231" t="s">
        <v>70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3"/>
      <c r="BX39" s="202"/>
      <c r="BY39" s="184"/>
      <c r="BZ39" s="184"/>
      <c r="CA39" s="184"/>
      <c r="CB39" s="184"/>
      <c r="CC39" s="184"/>
      <c r="CD39" s="184"/>
      <c r="CE39" s="185"/>
      <c r="CF39" s="183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3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06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8"/>
      <c r="DS39" s="206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8"/>
      <c r="EF39" s="206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8"/>
      <c r="ES39" s="212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213"/>
    </row>
    <row r="40" spans="1:161" ht="11.1" customHeight="1">
      <c r="A40" s="234" t="s">
        <v>71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3"/>
      <c r="BX40" s="115" t="s">
        <v>72</v>
      </c>
      <c r="BY40" s="116"/>
      <c r="BZ40" s="116"/>
      <c r="CA40" s="116"/>
      <c r="CB40" s="116"/>
      <c r="CC40" s="116"/>
      <c r="CD40" s="116"/>
      <c r="CE40" s="172"/>
      <c r="CF40" s="173" t="s">
        <v>68</v>
      </c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72"/>
      <c r="CS40" s="173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72"/>
      <c r="DF40" s="228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30"/>
      <c r="DS40" s="228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30"/>
      <c r="EF40" s="228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30"/>
      <c r="ES40" s="174" t="s">
        <v>50</v>
      </c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7"/>
    </row>
    <row r="41" spans="1:161" ht="15.75" customHeight="1">
      <c r="A41" s="214" t="s">
        <v>73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6" t="s">
        <v>74</v>
      </c>
      <c r="BY41" s="217"/>
      <c r="BZ41" s="217"/>
      <c r="CA41" s="217"/>
      <c r="CB41" s="217"/>
      <c r="CC41" s="217"/>
      <c r="CD41" s="217"/>
      <c r="CE41" s="218"/>
      <c r="CF41" s="219" t="s">
        <v>50</v>
      </c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8"/>
      <c r="CS41" s="173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72"/>
      <c r="DF41" s="243">
        <f>DF42+DF71+DF76</f>
        <v>10827330.370000001</v>
      </c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5"/>
      <c r="DS41" s="243">
        <f>DS42+DS71+DS76</f>
        <v>10045884.370000001</v>
      </c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5"/>
      <c r="EF41" s="243">
        <f>EF42+EF71+EF76</f>
        <v>10049884.370000001</v>
      </c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5"/>
      <c r="ES41" s="174" t="s">
        <v>50</v>
      </c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7"/>
    </row>
    <row r="42" spans="1:161" ht="22.5" customHeight="1">
      <c r="A42" s="246" t="s">
        <v>75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115" t="s">
        <v>76</v>
      </c>
      <c r="BY42" s="116"/>
      <c r="BZ42" s="116"/>
      <c r="CA42" s="116"/>
      <c r="CB42" s="116"/>
      <c r="CC42" s="116"/>
      <c r="CD42" s="116"/>
      <c r="CE42" s="172"/>
      <c r="CF42" s="173" t="s">
        <v>50</v>
      </c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72"/>
      <c r="CS42" s="173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72"/>
      <c r="DF42" s="243">
        <f>DF43+DF44+DF45+DF46+DF47+DF53+DF54+DF55+DF56+DF58+DF59+DF60+DF62+DF63+DF64+DF57+DF61+DF65</f>
        <v>8557880</v>
      </c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5"/>
      <c r="DS42" s="243">
        <f>DS43+DS44+DS45+DS46+DS47+DS53+DS54+DS55+DS56+DS58+DS59+DS60+DS62+DS63+DS64+DS57+DS61+DS65</f>
        <v>7994000</v>
      </c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5"/>
      <c r="EF42" s="243">
        <f>EF43+EF44+EF45+EF46+EF47+EF53+EF54+EF55+EF56+EF58+EF59+EF60+EF62+EF63+EF64+EF57+EF61+EF65</f>
        <v>7998000</v>
      </c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5"/>
      <c r="ES42" s="174" t="s">
        <v>50</v>
      </c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7"/>
    </row>
    <row r="43" spans="1:161" ht="22.5" customHeight="1">
      <c r="A43" s="92" t="s">
        <v>77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115" t="s">
        <v>78</v>
      </c>
      <c r="BY43" s="116"/>
      <c r="BZ43" s="116"/>
      <c r="CA43" s="116"/>
      <c r="CB43" s="116"/>
      <c r="CC43" s="116"/>
      <c r="CD43" s="116"/>
      <c r="CE43" s="172"/>
      <c r="CF43" s="173" t="s">
        <v>79</v>
      </c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72"/>
      <c r="CS43" s="173" t="s">
        <v>80</v>
      </c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72"/>
      <c r="DF43" s="248">
        <f>3080000</f>
        <v>3080000</v>
      </c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50"/>
      <c r="DS43" s="248">
        <f>3080000</f>
        <v>3080000</v>
      </c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50"/>
      <c r="EF43" s="248">
        <f>3080000</f>
        <v>3080000</v>
      </c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50"/>
      <c r="ES43" s="174" t="s">
        <v>50</v>
      </c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7"/>
    </row>
    <row r="44" spans="1:161" ht="22.5" customHeight="1">
      <c r="A44" s="92" t="s">
        <v>81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115" t="s">
        <v>78</v>
      </c>
      <c r="BY44" s="116"/>
      <c r="BZ44" s="116"/>
      <c r="CA44" s="116"/>
      <c r="CB44" s="116"/>
      <c r="CC44" s="116"/>
      <c r="CD44" s="116"/>
      <c r="CE44" s="172"/>
      <c r="CF44" s="173" t="s">
        <v>79</v>
      </c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72"/>
      <c r="CS44" s="173" t="s">
        <v>252</v>
      </c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72"/>
      <c r="DF44" s="228">
        <f>2590000+400000</f>
        <v>2990000</v>
      </c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30"/>
      <c r="DS44" s="228">
        <f>2590000</f>
        <v>2590000</v>
      </c>
      <c r="DT44" s="229"/>
      <c r="DU44" s="229"/>
      <c r="DV44" s="229"/>
      <c r="DW44" s="229"/>
      <c r="DX44" s="229"/>
      <c r="DY44" s="229"/>
      <c r="DZ44" s="229"/>
      <c r="EA44" s="229"/>
      <c r="EB44" s="229"/>
      <c r="EC44" s="229"/>
      <c r="ED44" s="229"/>
      <c r="EE44" s="230"/>
      <c r="EF44" s="228">
        <f>2590000</f>
        <v>2590000</v>
      </c>
      <c r="EG44" s="229"/>
      <c r="EH44" s="229"/>
      <c r="EI44" s="229"/>
      <c r="EJ44" s="229"/>
      <c r="EK44" s="229"/>
      <c r="EL44" s="229"/>
      <c r="EM44" s="229"/>
      <c r="EN44" s="229"/>
      <c r="EO44" s="229"/>
      <c r="EP44" s="229"/>
      <c r="EQ44" s="229"/>
      <c r="ER44" s="230"/>
      <c r="ES44" s="174" t="s">
        <v>50</v>
      </c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7"/>
    </row>
    <row r="45" spans="1:161" ht="22.5" customHeight="1">
      <c r="A45" s="92" t="s">
        <v>81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115" t="s">
        <v>78</v>
      </c>
      <c r="BY45" s="116"/>
      <c r="BZ45" s="116"/>
      <c r="CA45" s="116"/>
      <c r="CB45" s="116"/>
      <c r="CC45" s="116"/>
      <c r="CD45" s="116"/>
      <c r="CE45" s="172"/>
      <c r="CF45" s="173" t="s">
        <v>79</v>
      </c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72"/>
      <c r="CS45" s="173" t="s">
        <v>253</v>
      </c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72"/>
      <c r="DF45" s="228">
        <f>170000+9000</f>
        <v>179000</v>
      </c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30"/>
      <c r="DS45" s="228">
        <f>170000</f>
        <v>170000</v>
      </c>
      <c r="DT45" s="229"/>
      <c r="DU45" s="229"/>
      <c r="DV45" s="229"/>
      <c r="DW45" s="229"/>
      <c r="DX45" s="229"/>
      <c r="DY45" s="229"/>
      <c r="DZ45" s="229"/>
      <c r="EA45" s="229"/>
      <c r="EB45" s="229"/>
      <c r="EC45" s="229"/>
      <c r="ED45" s="229"/>
      <c r="EE45" s="230"/>
      <c r="EF45" s="228">
        <f>170000</f>
        <v>170000</v>
      </c>
      <c r="EG45" s="229"/>
      <c r="EH45" s="229"/>
      <c r="EI45" s="229"/>
      <c r="EJ45" s="229"/>
      <c r="EK45" s="229"/>
      <c r="EL45" s="229"/>
      <c r="EM45" s="229"/>
      <c r="EN45" s="229"/>
      <c r="EO45" s="229"/>
      <c r="EP45" s="229"/>
      <c r="EQ45" s="229"/>
      <c r="ER45" s="230"/>
      <c r="ES45" s="174" t="s">
        <v>50</v>
      </c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7"/>
    </row>
    <row r="46" spans="1:161" ht="22.5" hidden="1" customHeight="1">
      <c r="A46" s="92" t="s">
        <v>81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115" t="s">
        <v>78</v>
      </c>
      <c r="BY46" s="116"/>
      <c r="BZ46" s="116"/>
      <c r="CA46" s="116"/>
      <c r="CB46" s="116"/>
      <c r="CC46" s="116"/>
      <c r="CD46" s="116"/>
      <c r="CE46" s="172"/>
      <c r="CF46" s="173" t="s">
        <v>79</v>
      </c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72"/>
      <c r="CS46" s="173" t="s">
        <v>82</v>
      </c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72"/>
      <c r="DF46" s="228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30"/>
      <c r="DS46" s="228"/>
      <c r="DT46" s="229"/>
      <c r="DU46" s="229"/>
      <c r="DV46" s="229"/>
      <c r="DW46" s="229"/>
      <c r="DX46" s="229"/>
      <c r="DY46" s="229"/>
      <c r="DZ46" s="229"/>
      <c r="EA46" s="229"/>
      <c r="EB46" s="229"/>
      <c r="EC46" s="229"/>
      <c r="ED46" s="229"/>
      <c r="EE46" s="230"/>
      <c r="EF46" s="228"/>
      <c r="EG46" s="229"/>
      <c r="EH46" s="229"/>
      <c r="EI46" s="229"/>
      <c r="EJ46" s="229"/>
      <c r="EK46" s="229"/>
      <c r="EL46" s="229"/>
      <c r="EM46" s="229"/>
      <c r="EN46" s="229"/>
      <c r="EO46" s="229"/>
      <c r="EP46" s="229"/>
      <c r="EQ46" s="229"/>
      <c r="ER46" s="230"/>
      <c r="ES46" s="174" t="s">
        <v>50</v>
      </c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7"/>
    </row>
    <row r="47" spans="1:161" ht="23.25" hidden="1" customHeight="1">
      <c r="A47" s="92" t="s">
        <v>83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2"/>
      <c r="BX47" s="115" t="s">
        <v>78</v>
      </c>
      <c r="BY47" s="116"/>
      <c r="BZ47" s="116"/>
      <c r="CA47" s="116"/>
      <c r="CB47" s="116"/>
      <c r="CC47" s="116"/>
      <c r="CD47" s="116"/>
      <c r="CE47" s="172"/>
      <c r="CF47" s="173" t="s">
        <v>79</v>
      </c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72"/>
      <c r="CS47" s="173" t="s">
        <v>84</v>
      </c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72"/>
      <c r="DF47" s="228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30"/>
      <c r="DS47" s="228"/>
      <c r="DT47" s="229"/>
      <c r="DU47" s="229"/>
      <c r="DV47" s="229"/>
      <c r="DW47" s="229"/>
      <c r="DX47" s="229"/>
      <c r="DY47" s="229"/>
      <c r="DZ47" s="229"/>
      <c r="EA47" s="229"/>
      <c r="EB47" s="229"/>
      <c r="EC47" s="229"/>
      <c r="ED47" s="229"/>
      <c r="EE47" s="230"/>
      <c r="EF47" s="228"/>
      <c r="EG47" s="229"/>
      <c r="EH47" s="229"/>
      <c r="EI47" s="229"/>
      <c r="EJ47" s="229"/>
      <c r="EK47" s="229"/>
      <c r="EL47" s="229"/>
      <c r="EM47" s="229"/>
      <c r="EN47" s="229"/>
      <c r="EO47" s="229"/>
      <c r="EP47" s="229"/>
      <c r="EQ47" s="229"/>
      <c r="ER47" s="230"/>
      <c r="ES47" s="174" t="s">
        <v>50</v>
      </c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7"/>
    </row>
    <row r="48" spans="1:161" ht="11.1" hidden="1" customHeight="1">
      <c r="A48" s="92" t="s">
        <v>85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4"/>
      <c r="BX48" s="115" t="s">
        <v>86</v>
      </c>
      <c r="BY48" s="116"/>
      <c r="BZ48" s="116"/>
      <c r="CA48" s="116"/>
      <c r="CB48" s="116"/>
      <c r="CC48" s="116"/>
      <c r="CD48" s="116"/>
      <c r="CE48" s="172"/>
      <c r="CF48" s="173" t="s">
        <v>87</v>
      </c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72"/>
      <c r="CS48" s="173" t="s">
        <v>88</v>
      </c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72"/>
      <c r="DF48" s="228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30"/>
      <c r="DS48" s="228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30"/>
      <c r="EF48" s="228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30"/>
      <c r="ES48" s="174" t="s">
        <v>50</v>
      </c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7"/>
    </row>
    <row r="49" spans="1:161" ht="11.1" hidden="1" customHeight="1">
      <c r="A49" s="92" t="s">
        <v>85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4"/>
      <c r="BX49" s="115" t="s">
        <v>86</v>
      </c>
      <c r="BY49" s="116"/>
      <c r="BZ49" s="116"/>
      <c r="CA49" s="116"/>
      <c r="CB49" s="116"/>
      <c r="CC49" s="116"/>
      <c r="CD49" s="116"/>
      <c r="CE49" s="172"/>
      <c r="CF49" s="173" t="s">
        <v>87</v>
      </c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72"/>
      <c r="CS49" s="173" t="s">
        <v>89</v>
      </c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72"/>
      <c r="DF49" s="228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30"/>
      <c r="DS49" s="228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30"/>
      <c r="EF49" s="228"/>
      <c r="EG49" s="229"/>
      <c r="EH49" s="229"/>
      <c r="EI49" s="229"/>
      <c r="EJ49" s="229"/>
      <c r="EK49" s="229"/>
      <c r="EL49" s="229"/>
      <c r="EM49" s="229"/>
      <c r="EN49" s="229"/>
      <c r="EO49" s="229"/>
      <c r="EP49" s="229"/>
      <c r="EQ49" s="229"/>
      <c r="ER49" s="230"/>
      <c r="ES49" s="174" t="s">
        <v>50</v>
      </c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7"/>
    </row>
    <row r="50" spans="1:161" ht="11.1" hidden="1" customHeight="1">
      <c r="A50" s="92" t="s">
        <v>85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4"/>
      <c r="BX50" s="115" t="s">
        <v>86</v>
      </c>
      <c r="BY50" s="116"/>
      <c r="BZ50" s="116"/>
      <c r="CA50" s="116"/>
      <c r="CB50" s="116"/>
      <c r="CC50" s="116"/>
      <c r="CD50" s="116"/>
      <c r="CE50" s="172"/>
      <c r="CF50" s="173" t="s">
        <v>87</v>
      </c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72"/>
      <c r="CS50" s="173" t="s">
        <v>90</v>
      </c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72"/>
      <c r="DF50" s="228"/>
      <c r="DG50" s="229"/>
      <c r="DH50" s="229"/>
      <c r="DI50" s="229"/>
      <c r="DJ50" s="229"/>
      <c r="DK50" s="229"/>
      <c r="DL50" s="229"/>
      <c r="DM50" s="229"/>
      <c r="DN50" s="229"/>
      <c r="DO50" s="229"/>
      <c r="DP50" s="229"/>
      <c r="DQ50" s="229"/>
      <c r="DR50" s="230"/>
      <c r="DS50" s="228"/>
      <c r="DT50" s="229"/>
      <c r="DU50" s="229"/>
      <c r="DV50" s="229"/>
      <c r="DW50" s="229"/>
      <c r="DX50" s="229"/>
      <c r="DY50" s="229"/>
      <c r="DZ50" s="229"/>
      <c r="EA50" s="229"/>
      <c r="EB50" s="229"/>
      <c r="EC50" s="229"/>
      <c r="ED50" s="229"/>
      <c r="EE50" s="230"/>
      <c r="EF50" s="228"/>
      <c r="EG50" s="229"/>
      <c r="EH50" s="229"/>
      <c r="EI50" s="229"/>
      <c r="EJ50" s="229"/>
      <c r="EK50" s="229"/>
      <c r="EL50" s="229"/>
      <c r="EM50" s="229"/>
      <c r="EN50" s="229"/>
      <c r="EO50" s="229"/>
      <c r="EP50" s="229"/>
      <c r="EQ50" s="229"/>
      <c r="ER50" s="230"/>
      <c r="ES50" s="174" t="s">
        <v>50</v>
      </c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7"/>
    </row>
    <row r="51" spans="1:161" ht="11.1" hidden="1" customHeight="1">
      <c r="A51" s="92" t="s">
        <v>85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4"/>
      <c r="BX51" s="115" t="s">
        <v>86</v>
      </c>
      <c r="BY51" s="116"/>
      <c r="BZ51" s="116"/>
      <c r="CA51" s="116"/>
      <c r="CB51" s="116"/>
      <c r="CC51" s="116"/>
      <c r="CD51" s="116"/>
      <c r="CE51" s="172"/>
      <c r="CF51" s="173" t="s">
        <v>87</v>
      </c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72"/>
      <c r="CS51" s="173" t="s">
        <v>91</v>
      </c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72"/>
      <c r="DF51" s="228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30"/>
      <c r="DS51" s="228"/>
      <c r="DT51" s="229"/>
      <c r="DU51" s="229"/>
      <c r="DV51" s="229"/>
      <c r="DW51" s="229"/>
      <c r="DX51" s="229"/>
      <c r="DY51" s="229"/>
      <c r="DZ51" s="229"/>
      <c r="EA51" s="229"/>
      <c r="EB51" s="229"/>
      <c r="EC51" s="229"/>
      <c r="ED51" s="229"/>
      <c r="EE51" s="230"/>
      <c r="EF51" s="228"/>
      <c r="EG51" s="229"/>
      <c r="EH51" s="229"/>
      <c r="EI51" s="229"/>
      <c r="EJ51" s="229"/>
      <c r="EK51" s="229"/>
      <c r="EL51" s="229"/>
      <c r="EM51" s="229"/>
      <c r="EN51" s="229"/>
      <c r="EO51" s="229"/>
      <c r="EP51" s="229"/>
      <c r="EQ51" s="229"/>
      <c r="ER51" s="230"/>
      <c r="ES51" s="174" t="s">
        <v>50</v>
      </c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7"/>
    </row>
    <row r="52" spans="1:161" ht="11.1" hidden="1" customHeight="1">
      <c r="A52" s="92" t="s">
        <v>85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4"/>
      <c r="BX52" s="115" t="s">
        <v>86</v>
      </c>
      <c r="BY52" s="116"/>
      <c r="BZ52" s="116"/>
      <c r="CA52" s="116"/>
      <c r="CB52" s="116"/>
      <c r="CC52" s="116"/>
      <c r="CD52" s="116"/>
      <c r="CE52" s="172"/>
      <c r="CF52" s="173" t="s">
        <v>87</v>
      </c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72"/>
      <c r="CS52" s="173" t="s">
        <v>92</v>
      </c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72"/>
      <c r="DF52" s="228"/>
      <c r="DG52" s="229"/>
      <c r="DH52" s="229"/>
      <c r="DI52" s="229"/>
      <c r="DJ52" s="229"/>
      <c r="DK52" s="229"/>
      <c r="DL52" s="229"/>
      <c r="DM52" s="229"/>
      <c r="DN52" s="229"/>
      <c r="DO52" s="229"/>
      <c r="DP52" s="229"/>
      <c r="DQ52" s="229"/>
      <c r="DR52" s="230"/>
      <c r="DS52" s="228"/>
      <c r="DT52" s="229"/>
      <c r="DU52" s="229"/>
      <c r="DV52" s="229"/>
      <c r="DW52" s="229"/>
      <c r="DX52" s="229"/>
      <c r="DY52" s="229"/>
      <c r="DZ52" s="229"/>
      <c r="EA52" s="229"/>
      <c r="EB52" s="229"/>
      <c r="EC52" s="229"/>
      <c r="ED52" s="229"/>
      <c r="EE52" s="230"/>
      <c r="EF52" s="228"/>
      <c r="EG52" s="229"/>
      <c r="EH52" s="229"/>
      <c r="EI52" s="229"/>
      <c r="EJ52" s="229"/>
      <c r="EK52" s="229"/>
      <c r="EL52" s="229"/>
      <c r="EM52" s="229"/>
      <c r="EN52" s="229"/>
      <c r="EO52" s="229"/>
      <c r="EP52" s="229"/>
      <c r="EQ52" s="229"/>
      <c r="ER52" s="230"/>
      <c r="ES52" s="174" t="s">
        <v>50</v>
      </c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7"/>
    </row>
    <row r="53" spans="1:161" ht="12" customHeight="1">
      <c r="A53" s="92" t="s">
        <v>93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115" t="s">
        <v>78</v>
      </c>
      <c r="BY53" s="116"/>
      <c r="BZ53" s="116"/>
      <c r="CA53" s="116"/>
      <c r="CB53" s="116"/>
      <c r="CC53" s="116"/>
      <c r="CD53" s="116"/>
      <c r="CE53" s="172"/>
      <c r="CF53" s="173" t="s">
        <v>79</v>
      </c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72"/>
      <c r="CS53" s="173" t="s">
        <v>94</v>
      </c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72"/>
      <c r="DF53" s="248">
        <f>40000</f>
        <v>40000</v>
      </c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50"/>
      <c r="DS53" s="248">
        <f>40000</f>
        <v>40000</v>
      </c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50"/>
      <c r="EF53" s="248">
        <f>40000</f>
        <v>40000</v>
      </c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50"/>
      <c r="ES53" s="174" t="s">
        <v>50</v>
      </c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7"/>
    </row>
    <row r="54" spans="1:161" ht="12" customHeight="1">
      <c r="A54" s="92" t="s">
        <v>93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115" t="s">
        <v>78</v>
      </c>
      <c r="BY54" s="116"/>
      <c r="BZ54" s="116"/>
      <c r="CA54" s="116"/>
      <c r="CB54" s="116"/>
      <c r="CC54" s="116"/>
      <c r="CD54" s="116"/>
      <c r="CE54" s="172"/>
      <c r="CF54" s="173" t="s">
        <v>79</v>
      </c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72"/>
      <c r="CS54" s="173" t="s">
        <v>254</v>
      </c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72"/>
      <c r="DF54" s="228">
        <f>40000</f>
        <v>40000</v>
      </c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30"/>
      <c r="DS54" s="228">
        <f>40000</f>
        <v>40000</v>
      </c>
      <c r="DT54" s="229"/>
      <c r="DU54" s="229"/>
      <c r="DV54" s="229"/>
      <c r="DW54" s="229"/>
      <c r="DX54" s="229"/>
      <c r="DY54" s="229"/>
      <c r="DZ54" s="229"/>
      <c r="EA54" s="229"/>
      <c r="EB54" s="229"/>
      <c r="EC54" s="229"/>
      <c r="ED54" s="229"/>
      <c r="EE54" s="230"/>
      <c r="EF54" s="228">
        <f>40000</f>
        <v>40000</v>
      </c>
      <c r="EG54" s="229"/>
      <c r="EH54" s="229"/>
      <c r="EI54" s="229"/>
      <c r="EJ54" s="229"/>
      <c r="EK54" s="229"/>
      <c r="EL54" s="229"/>
      <c r="EM54" s="229"/>
      <c r="EN54" s="229"/>
      <c r="EO54" s="229"/>
      <c r="EP54" s="229"/>
      <c r="EQ54" s="229"/>
      <c r="ER54" s="230"/>
      <c r="ES54" s="174" t="s">
        <v>50</v>
      </c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7"/>
    </row>
    <row r="55" spans="1:161" ht="12" customHeight="1">
      <c r="A55" s="92" t="s">
        <v>93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115" t="s">
        <v>78</v>
      </c>
      <c r="BY55" s="116"/>
      <c r="BZ55" s="116"/>
      <c r="CA55" s="116"/>
      <c r="CB55" s="116"/>
      <c r="CC55" s="116"/>
      <c r="CD55" s="116"/>
      <c r="CE55" s="172"/>
      <c r="CF55" s="173" t="s">
        <v>79</v>
      </c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72"/>
      <c r="CS55" s="173" t="s">
        <v>255</v>
      </c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72"/>
      <c r="DF55" s="228">
        <f>5000</f>
        <v>5000</v>
      </c>
      <c r="DG55" s="229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  <c r="DR55" s="230"/>
      <c r="DS55" s="228">
        <f>5000</f>
        <v>5000</v>
      </c>
      <c r="DT55" s="229"/>
      <c r="DU55" s="229"/>
      <c r="DV55" s="229"/>
      <c r="DW55" s="229"/>
      <c r="DX55" s="229"/>
      <c r="DY55" s="229"/>
      <c r="DZ55" s="229"/>
      <c r="EA55" s="229"/>
      <c r="EB55" s="229"/>
      <c r="EC55" s="229"/>
      <c r="ED55" s="229"/>
      <c r="EE55" s="230"/>
      <c r="EF55" s="228">
        <f>5000</f>
        <v>5000</v>
      </c>
      <c r="EG55" s="229"/>
      <c r="EH55" s="229"/>
      <c r="EI55" s="229"/>
      <c r="EJ55" s="229"/>
      <c r="EK55" s="229"/>
      <c r="EL55" s="229"/>
      <c r="EM55" s="229"/>
      <c r="EN55" s="229"/>
      <c r="EO55" s="229"/>
      <c r="EP55" s="229"/>
      <c r="EQ55" s="229"/>
      <c r="ER55" s="230"/>
      <c r="ES55" s="174" t="s">
        <v>50</v>
      </c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7"/>
    </row>
    <row r="56" spans="1:161" ht="12" hidden="1" customHeight="1">
      <c r="A56" s="92" t="s">
        <v>93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115" t="s">
        <v>78</v>
      </c>
      <c r="BY56" s="116"/>
      <c r="BZ56" s="116"/>
      <c r="CA56" s="116"/>
      <c r="CB56" s="116"/>
      <c r="CC56" s="116"/>
      <c r="CD56" s="116"/>
      <c r="CE56" s="172"/>
      <c r="CF56" s="173" t="s">
        <v>79</v>
      </c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72"/>
      <c r="CS56" s="173" t="s">
        <v>97</v>
      </c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72"/>
      <c r="DF56" s="228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30"/>
      <c r="DS56" s="228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30"/>
      <c r="EF56" s="228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30"/>
      <c r="ES56" s="174" t="s">
        <v>50</v>
      </c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7"/>
    </row>
    <row r="57" spans="1:161" ht="12" hidden="1" customHeight="1">
      <c r="A57" s="92" t="s">
        <v>93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115" t="s">
        <v>78</v>
      </c>
      <c r="BY57" s="116"/>
      <c r="BZ57" s="116"/>
      <c r="CA57" s="116"/>
      <c r="CB57" s="116"/>
      <c r="CC57" s="116"/>
      <c r="CD57" s="116"/>
      <c r="CE57" s="172"/>
      <c r="CF57" s="173" t="s">
        <v>79</v>
      </c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72"/>
      <c r="CS57" s="173" t="s">
        <v>98</v>
      </c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72"/>
      <c r="DF57" s="228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30"/>
      <c r="DS57" s="228"/>
      <c r="DT57" s="229"/>
      <c r="DU57" s="229"/>
      <c r="DV57" s="229"/>
      <c r="DW57" s="229"/>
      <c r="DX57" s="229"/>
      <c r="DY57" s="229"/>
      <c r="DZ57" s="229"/>
      <c r="EA57" s="229"/>
      <c r="EB57" s="229"/>
      <c r="EC57" s="229"/>
      <c r="ED57" s="229"/>
      <c r="EE57" s="230"/>
      <c r="EF57" s="228"/>
      <c r="EG57" s="229"/>
      <c r="EH57" s="229"/>
      <c r="EI57" s="229"/>
      <c r="EJ57" s="229"/>
      <c r="EK57" s="229"/>
      <c r="EL57" s="229"/>
      <c r="EM57" s="229"/>
      <c r="EN57" s="229"/>
      <c r="EO57" s="229"/>
      <c r="EP57" s="229"/>
      <c r="EQ57" s="229"/>
      <c r="ER57" s="230"/>
      <c r="ES57" s="174" t="s">
        <v>50</v>
      </c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7"/>
    </row>
    <row r="58" spans="1:161" ht="15.75" hidden="1" customHeight="1">
      <c r="A58" s="92" t="s">
        <v>99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115" t="s">
        <v>86</v>
      </c>
      <c r="BY58" s="116"/>
      <c r="BZ58" s="116"/>
      <c r="CA58" s="116"/>
      <c r="CB58" s="116"/>
      <c r="CC58" s="116"/>
      <c r="CD58" s="116"/>
      <c r="CE58" s="172"/>
      <c r="CF58" s="173" t="s">
        <v>100</v>
      </c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72"/>
      <c r="CS58" s="173" t="s">
        <v>94</v>
      </c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72"/>
      <c r="DF58" s="228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30"/>
      <c r="DS58" s="228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30"/>
      <c r="EF58" s="228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30"/>
      <c r="ES58" s="174" t="s">
        <v>50</v>
      </c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7"/>
    </row>
    <row r="59" spans="1:161" ht="15.75" hidden="1" customHeight="1">
      <c r="A59" s="92" t="s">
        <v>99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115" t="s">
        <v>86</v>
      </c>
      <c r="BY59" s="116"/>
      <c r="BZ59" s="116"/>
      <c r="CA59" s="116"/>
      <c r="CB59" s="116"/>
      <c r="CC59" s="116"/>
      <c r="CD59" s="116"/>
      <c r="CE59" s="172"/>
      <c r="CF59" s="173" t="s">
        <v>100</v>
      </c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72"/>
      <c r="CS59" s="173" t="s">
        <v>95</v>
      </c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72"/>
      <c r="DF59" s="228"/>
      <c r="DG59" s="229"/>
      <c r="DH59" s="229"/>
      <c r="DI59" s="229"/>
      <c r="DJ59" s="229"/>
      <c r="DK59" s="229"/>
      <c r="DL59" s="229"/>
      <c r="DM59" s="229"/>
      <c r="DN59" s="229"/>
      <c r="DO59" s="229"/>
      <c r="DP59" s="229"/>
      <c r="DQ59" s="229"/>
      <c r="DR59" s="230"/>
      <c r="DS59" s="228"/>
      <c r="DT59" s="229"/>
      <c r="DU59" s="229"/>
      <c r="DV59" s="229"/>
      <c r="DW59" s="229"/>
      <c r="DX59" s="229"/>
      <c r="DY59" s="229"/>
      <c r="DZ59" s="229"/>
      <c r="EA59" s="229"/>
      <c r="EB59" s="229"/>
      <c r="EC59" s="229"/>
      <c r="ED59" s="229"/>
      <c r="EE59" s="230"/>
      <c r="EF59" s="228"/>
      <c r="EG59" s="229"/>
      <c r="EH59" s="229"/>
      <c r="EI59" s="229"/>
      <c r="EJ59" s="229"/>
      <c r="EK59" s="229"/>
      <c r="EL59" s="229"/>
      <c r="EM59" s="229"/>
      <c r="EN59" s="229"/>
      <c r="EO59" s="229"/>
      <c r="EP59" s="229"/>
      <c r="EQ59" s="229"/>
      <c r="ER59" s="230"/>
      <c r="ES59" s="174" t="s">
        <v>50</v>
      </c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7"/>
    </row>
    <row r="60" spans="1:161" ht="15.75" hidden="1" customHeight="1">
      <c r="A60" s="92" t="s">
        <v>99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115" t="s">
        <v>101</v>
      </c>
      <c r="BY60" s="116"/>
      <c r="BZ60" s="116"/>
      <c r="CA60" s="116"/>
      <c r="CB60" s="116"/>
      <c r="CC60" s="116"/>
      <c r="CD60" s="116"/>
      <c r="CE60" s="172"/>
      <c r="CF60" s="173" t="s">
        <v>100</v>
      </c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72"/>
      <c r="CS60" s="173" t="s">
        <v>96</v>
      </c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72"/>
      <c r="DF60" s="228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30"/>
      <c r="DS60" s="228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30"/>
      <c r="EF60" s="228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30"/>
      <c r="ES60" s="174" t="s">
        <v>50</v>
      </c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7"/>
    </row>
    <row r="61" spans="1:161" ht="10.5" customHeight="1">
      <c r="A61" s="253" t="s">
        <v>102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65"/>
      <c r="BW61" s="65"/>
      <c r="BX61" s="115" t="s">
        <v>103</v>
      </c>
      <c r="BY61" s="116"/>
      <c r="BZ61" s="116"/>
      <c r="CA61" s="116"/>
      <c r="CB61" s="116"/>
      <c r="CC61" s="63"/>
      <c r="CD61" s="63"/>
      <c r="CE61" s="64"/>
      <c r="CF61" s="173" t="s">
        <v>100</v>
      </c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72"/>
      <c r="CS61" s="173" t="s">
        <v>104</v>
      </c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72"/>
      <c r="DF61" s="228"/>
      <c r="DG61" s="229"/>
      <c r="DH61" s="229"/>
      <c r="DI61" s="229"/>
      <c r="DJ61" s="229"/>
      <c r="DK61" s="229"/>
      <c r="DL61" s="229"/>
      <c r="DM61" s="229"/>
      <c r="DN61" s="229"/>
      <c r="DO61" s="229"/>
      <c r="DP61" s="229"/>
      <c r="DQ61" s="229"/>
      <c r="DR61" s="230"/>
      <c r="DS61" s="228"/>
      <c r="DT61" s="229"/>
      <c r="DU61" s="229"/>
      <c r="DV61" s="229"/>
      <c r="DW61" s="229"/>
      <c r="DX61" s="229"/>
      <c r="DY61" s="229"/>
      <c r="DZ61" s="229"/>
      <c r="EA61" s="229"/>
      <c r="EB61" s="229"/>
      <c r="EC61" s="229"/>
      <c r="ED61" s="229"/>
      <c r="EE61" s="230"/>
      <c r="EF61" s="228"/>
      <c r="EG61" s="229"/>
      <c r="EH61" s="229"/>
      <c r="EI61" s="229"/>
      <c r="EJ61" s="229"/>
      <c r="EK61" s="229"/>
      <c r="EL61" s="229"/>
      <c r="EM61" s="229"/>
      <c r="EN61" s="229"/>
      <c r="EO61" s="229"/>
      <c r="EP61" s="229"/>
      <c r="EQ61" s="229"/>
      <c r="ER61" s="230"/>
      <c r="ES61" s="174" t="s">
        <v>50</v>
      </c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7"/>
    </row>
    <row r="62" spans="1:161" ht="11.1" customHeight="1">
      <c r="A62" s="92" t="s">
        <v>105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4"/>
      <c r="BX62" s="115" t="s">
        <v>86</v>
      </c>
      <c r="BY62" s="116"/>
      <c r="BZ62" s="116"/>
      <c r="CA62" s="116"/>
      <c r="CB62" s="116"/>
      <c r="CC62" s="116"/>
      <c r="CD62" s="116"/>
      <c r="CE62" s="172"/>
      <c r="CF62" s="173" t="s">
        <v>100</v>
      </c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72"/>
      <c r="CS62" s="173" t="s">
        <v>256</v>
      </c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72"/>
      <c r="DF62" s="228">
        <f>5000-2000-1200</f>
        <v>1800</v>
      </c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30"/>
      <c r="DS62" s="228">
        <f>5000</f>
        <v>5000</v>
      </c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30"/>
      <c r="EF62" s="228">
        <f>5000</f>
        <v>5000</v>
      </c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30"/>
      <c r="ES62" s="174" t="s">
        <v>50</v>
      </c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7"/>
    </row>
    <row r="63" spans="1:161" ht="11.1" customHeight="1">
      <c r="A63" s="92" t="s">
        <v>105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4"/>
      <c r="BX63" s="115" t="s">
        <v>86</v>
      </c>
      <c r="BY63" s="116"/>
      <c r="BZ63" s="116"/>
      <c r="CA63" s="116"/>
      <c r="CB63" s="116"/>
      <c r="CC63" s="116"/>
      <c r="CD63" s="116"/>
      <c r="CE63" s="172"/>
      <c r="CF63" s="173" t="s">
        <v>100</v>
      </c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72"/>
      <c r="CS63" s="173" t="s">
        <v>257</v>
      </c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72"/>
      <c r="DF63" s="228">
        <f>5000+2000-1920</f>
        <v>5080</v>
      </c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30"/>
      <c r="DS63" s="228">
        <f>5000</f>
        <v>5000</v>
      </c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30"/>
      <c r="EF63" s="228">
        <f>5000</f>
        <v>5000</v>
      </c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30"/>
      <c r="ES63" s="174" t="s">
        <v>50</v>
      </c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7"/>
    </row>
    <row r="64" spans="1:161" ht="11.1" customHeight="1">
      <c r="A64" s="253" t="s">
        <v>106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5"/>
      <c r="BX64" s="115" t="s">
        <v>86</v>
      </c>
      <c r="BY64" s="116"/>
      <c r="BZ64" s="116"/>
      <c r="CA64" s="116"/>
      <c r="CB64" s="116"/>
      <c r="CC64" s="116"/>
      <c r="CD64" s="116"/>
      <c r="CE64" s="172"/>
      <c r="CF64" s="173" t="s">
        <v>100</v>
      </c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72"/>
      <c r="CS64" s="173" t="s">
        <v>104</v>
      </c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72"/>
      <c r="DF64" s="228">
        <f>250000</f>
        <v>250000</v>
      </c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30"/>
      <c r="DS64" s="228">
        <f>296000</f>
        <v>296000</v>
      </c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30"/>
      <c r="EF64" s="228">
        <f>300000</f>
        <v>300000</v>
      </c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30"/>
      <c r="ES64" s="174" t="s">
        <v>50</v>
      </c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7"/>
    </row>
    <row r="65" spans="1:161" ht="21.75" customHeight="1">
      <c r="A65" s="256" t="s">
        <v>107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8"/>
      <c r="BX65" s="115" t="s">
        <v>101</v>
      </c>
      <c r="BY65" s="116"/>
      <c r="BZ65" s="116"/>
      <c r="CA65" s="116"/>
      <c r="CB65" s="116"/>
      <c r="CC65" s="116"/>
      <c r="CD65" s="116"/>
      <c r="CE65" s="172"/>
      <c r="CF65" s="173" t="s">
        <v>87</v>
      </c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72"/>
      <c r="CS65" s="173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72"/>
      <c r="DF65" s="235">
        <f>DF66+DF67+DF68+DF69+DF70</f>
        <v>1967000</v>
      </c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7"/>
      <c r="DS65" s="235">
        <f>DS66+DS67+DS68+DS69+DS70</f>
        <v>1763000</v>
      </c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7"/>
      <c r="EF65" s="235">
        <f t="shared" ref="EF65" si="0">EF66+EF67+EF68+EF69+EF70</f>
        <v>1763000</v>
      </c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7"/>
      <c r="ES65" s="174" t="s">
        <v>50</v>
      </c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7"/>
    </row>
    <row r="66" spans="1:161" ht="11.1" customHeight="1">
      <c r="A66" s="234" t="s">
        <v>85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3"/>
      <c r="BX66" s="115" t="s">
        <v>101</v>
      </c>
      <c r="BY66" s="116"/>
      <c r="BZ66" s="116"/>
      <c r="CA66" s="116"/>
      <c r="CB66" s="116"/>
      <c r="CC66" s="116"/>
      <c r="CD66" s="116"/>
      <c r="CE66" s="172"/>
      <c r="CF66" s="173" t="s">
        <v>87</v>
      </c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72"/>
      <c r="CS66" s="173" t="s">
        <v>88</v>
      </c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72"/>
      <c r="DF66" s="228">
        <f>930000</f>
        <v>930000</v>
      </c>
      <c r="DG66" s="229"/>
      <c r="DH66" s="229"/>
      <c r="DI66" s="229"/>
      <c r="DJ66" s="229"/>
      <c r="DK66" s="229"/>
      <c r="DL66" s="229"/>
      <c r="DM66" s="229"/>
      <c r="DN66" s="229"/>
      <c r="DO66" s="229"/>
      <c r="DP66" s="229"/>
      <c r="DQ66" s="229"/>
      <c r="DR66" s="230"/>
      <c r="DS66" s="228">
        <f>930000</f>
        <v>930000</v>
      </c>
      <c r="DT66" s="229"/>
      <c r="DU66" s="229"/>
      <c r="DV66" s="229"/>
      <c r="DW66" s="229"/>
      <c r="DX66" s="229"/>
      <c r="DY66" s="229"/>
      <c r="DZ66" s="229"/>
      <c r="EA66" s="229"/>
      <c r="EB66" s="229"/>
      <c r="EC66" s="229"/>
      <c r="ED66" s="229"/>
      <c r="EE66" s="230"/>
      <c r="EF66" s="228">
        <f>930000</f>
        <v>930000</v>
      </c>
      <c r="EG66" s="229"/>
      <c r="EH66" s="229"/>
      <c r="EI66" s="229"/>
      <c r="EJ66" s="229"/>
      <c r="EK66" s="229"/>
      <c r="EL66" s="229"/>
      <c r="EM66" s="229"/>
      <c r="EN66" s="229"/>
      <c r="EO66" s="229"/>
      <c r="EP66" s="229"/>
      <c r="EQ66" s="229"/>
      <c r="ER66" s="230"/>
      <c r="ES66" s="174" t="s">
        <v>50</v>
      </c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7"/>
    </row>
    <row r="67" spans="1:161" ht="11.1" customHeight="1">
      <c r="A67" s="234" t="s">
        <v>85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3"/>
      <c r="BX67" s="115" t="s">
        <v>101</v>
      </c>
      <c r="BY67" s="116"/>
      <c r="BZ67" s="116"/>
      <c r="CA67" s="116"/>
      <c r="CB67" s="116"/>
      <c r="CC67" s="116"/>
      <c r="CD67" s="116"/>
      <c r="CE67" s="172"/>
      <c r="CF67" s="173" t="s">
        <v>87</v>
      </c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72"/>
      <c r="CS67" s="173" t="s">
        <v>258</v>
      </c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72"/>
      <c r="DF67" s="228">
        <f>782000+200000</f>
        <v>982000</v>
      </c>
      <c r="DG67" s="229"/>
      <c r="DH67" s="229"/>
      <c r="DI67" s="229"/>
      <c r="DJ67" s="229"/>
      <c r="DK67" s="229"/>
      <c r="DL67" s="229"/>
      <c r="DM67" s="229"/>
      <c r="DN67" s="229"/>
      <c r="DO67" s="229"/>
      <c r="DP67" s="229"/>
      <c r="DQ67" s="229"/>
      <c r="DR67" s="230"/>
      <c r="DS67" s="228">
        <f>782000</f>
        <v>782000</v>
      </c>
      <c r="DT67" s="229"/>
      <c r="DU67" s="229"/>
      <c r="DV67" s="229"/>
      <c r="DW67" s="229"/>
      <c r="DX67" s="229"/>
      <c r="DY67" s="229"/>
      <c r="DZ67" s="229"/>
      <c r="EA67" s="229"/>
      <c r="EB67" s="229"/>
      <c r="EC67" s="229"/>
      <c r="ED67" s="229"/>
      <c r="EE67" s="230"/>
      <c r="EF67" s="228">
        <f>782000</f>
        <v>782000</v>
      </c>
      <c r="EG67" s="229"/>
      <c r="EH67" s="229"/>
      <c r="EI67" s="229"/>
      <c r="EJ67" s="229"/>
      <c r="EK67" s="229"/>
      <c r="EL67" s="229"/>
      <c r="EM67" s="229"/>
      <c r="EN67" s="229"/>
      <c r="EO67" s="229"/>
      <c r="EP67" s="229"/>
      <c r="EQ67" s="229"/>
      <c r="ER67" s="230"/>
      <c r="ES67" s="174" t="s">
        <v>50</v>
      </c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7"/>
    </row>
    <row r="68" spans="1:161" ht="11.1" customHeight="1">
      <c r="A68" s="234" t="s">
        <v>85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3"/>
      <c r="BX68" s="115" t="s">
        <v>101</v>
      </c>
      <c r="BY68" s="116"/>
      <c r="BZ68" s="116"/>
      <c r="CA68" s="116"/>
      <c r="CB68" s="116"/>
      <c r="CC68" s="116"/>
      <c r="CD68" s="116"/>
      <c r="CE68" s="172"/>
      <c r="CF68" s="173" t="s">
        <v>87</v>
      </c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72"/>
      <c r="CS68" s="173" t="s">
        <v>259</v>
      </c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72"/>
      <c r="DF68" s="228">
        <f>51000+4000</f>
        <v>55000</v>
      </c>
      <c r="DG68" s="229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  <c r="DR68" s="230"/>
      <c r="DS68" s="228">
        <f>51000</f>
        <v>51000</v>
      </c>
      <c r="DT68" s="229"/>
      <c r="DU68" s="229"/>
      <c r="DV68" s="229"/>
      <c r="DW68" s="229"/>
      <c r="DX68" s="229"/>
      <c r="DY68" s="229"/>
      <c r="DZ68" s="229"/>
      <c r="EA68" s="229"/>
      <c r="EB68" s="229"/>
      <c r="EC68" s="229"/>
      <c r="ED68" s="229"/>
      <c r="EE68" s="230"/>
      <c r="EF68" s="228">
        <f>51000</f>
        <v>51000</v>
      </c>
      <c r="EG68" s="229"/>
      <c r="EH68" s="229"/>
      <c r="EI68" s="229"/>
      <c r="EJ68" s="229"/>
      <c r="EK68" s="229"/>
      <c r="EL68" s="229"/>
      <c r="EM68" s="229"/>
      <c r="EN68" s="229"/>
      <c r="EO68" s="229"/>
      <c r="EP68" s="229"/>
      <c r="EQ68" s="229"/>
      <c r="ER68" s="230"/>
      <c r="ES68" s="174" t="s">
        <v>50</v>
      </c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7"/>
    </row>
    <row r="69" spans="1:161" ht="11.1" hidden="1" customHeight="1">
      <c r="A69" s="234" t="s">
        <v>85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3"/>
      <c r="BX69" s="115" t="s">
        <v>101</v>
      </c>
      <c r="BY69" s="116"/>
      <c r="BZ69" s="116"/>
      <c r="CA69" s="116"/>
      <c r="CB69" s="116"/>
      <c r="CC69" s="116"/>
      <c r="CD69" s="116"/>
      <c r="CE69" s="172"/>
      <c r="CF69" s="173" t="s">
        <v>87</v>
      </c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72"/>
      <c r="CS69" s="173" t="s">
        <v>91</v>
      </c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72"/>
      <c r="DF69" s="228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30"/>
      <c r="DS69" s="228"/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30"/>
      <c r="EF69" s="228"/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30"/>
      <c r="ES69" s="174" t="s">
        <v>50</v>
      </c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7"/>
    </row>
    <row r="70" spans="1:161" ht="11.1" hidden="1" customHeight="1">
      <c r="A70" s="234" t="s">
        <v>85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3"/>
      <c r="BX70" s="115" t="s">
        <v>101</v>
      </c>
      <c r="BY70" s="116"/>
      <c r="BZ70" s="116"/>
      <c r="CA70" s="116"/>
      <c r="CB70" s="116"/>
      <c r="CC70" s="116"/>
      <c r="CD70" s="116"/>
      <c r="CE70" s="172"/>
      <c r="CF70" s="173" t="s">
        <v>87</v>
      </c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72"/>
      <c r="CS70" s="173" t="s">
        <v>92</v>
      </c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72"/>
      <c r="DF70" s="228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30"/>
      <c r="DS70" s="228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30"/>
      <c r="EF70" s="228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30"/>
      <c r="ES70" s="174" t="s">
        <v>50</v>
      </c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7"/>
    </row>
    <row r="71" spans="1:161" ht="11.1" customHeight="1">
      <c r="A71" s="259" t="s">
        <v>108</v>
      </c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0"/>
      <c r="BQ71" s="260"/>
      <c r="BR71" s="260"/>
      <c r="BS71" s="260"/>
      <c r="BT71" s="260"/>
      <c r="BU71" s="260"/>
      <c r="BV71" s="260"/>
      <c r="BW71" s="260"/>
      <c r="BX71" s="115" t="s">
        <v>109</v>
      </c>
      <c r="BY71" s="116"/>
      <c r="BZ71" s="116"/>
      <c r="CA71" s="116"/>
      <c r="CB71" s="116"/>
      <c r="CC71" s="116"/>
      <c r="CD71" s="116"/>
      <c r="CE71" s="172"/>
      <c r="CF71" s="173" t="s">
        <v>110</v>
      </c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72"/>
      <c r="CS71" s="173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72"/>
      <c r="DF71" s="243">
        <f>DF72+DF73+DF74+DF75</f>
        <v>134925</v>
      </c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5"/>
      <c r="DS71" s="243">
        <f>DS72+DS73+DS74+DS75</f>
        <v>107293</v>
      </c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5"/>
      <c r="EF71" s="243">
        <f>EF72+EF73+EF74+EF75</f>
        <v>107293</v>
      </c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5"/>
      <c r="ES71" s="174" t="s">
        <v>50</v>
      </c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7"/>
    </row>
    <row r="72" spans="1:161" ht="21.75" customHeight="1">
      <c r="A72" s="92" t="s">
        <v>111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115" t="s">
        <v>112</v>
      </c>
      <c r="BY72" s="116"/>
      <c r="BZ72" s="116"/>
      <c r="CA72" s="116"/>
      <c r="CB72" s="116"/>
      <c r="CC72" s="116"/>
      <c r="CD72" s="116"/>
      <c r="CE72" s="172"/>
      <c r="CF72" s="173" t="s">
        <v>113</v>
      </c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72"/>
      <c r="CS72" s="173" t="s">
        <v>114</v>
      </c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72"/>
      <c r="DF72" s="228">
        <f>25767</f>
        <v>25767</v>
      </c>
      <c r="DG72" s="229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  <c r="DR72" s="230"/>
      <c r="DS72" s="228"/>
      <c r="DT72" s="229"/>
      <c r="DU72" s="229"/>
      <c r="DV72" s="229"/>
      <c r="DW72" s="229"/>
      <c r="DX72" s="229"/>
      <c r="DY72" s="229"/>
      <c r="DZ72" s="229"/>
      <c r="EA72" s="229"/>
      <c r="EB72" s="229"/>
      <c r="EC72" s="229"/>
      <c r="ED72" s="229"/>
      <c r="EE72" s="230"/>
      <c r="EF72" s="228"/>
      <c r="EG72" s="229"/>
      <c r="EH72" s="229"/>
      <c r="EI72" s="229"/>
      <c r="EJ72" s="229"/>
      <c r="EK72" s="229"/>
      <c r="EL72" s="229"/>
      <c r="EM72" s="229"/>
      <c r="EN72" s="229"/>
      <c r="EO72" s="229"/>
      <c r="EP72" s="229"/>
      <c r="EQ72" s="229"/>
      <c r="ER72" s="230"/>
      <c r="ES72" s="174" t="s">
        <v>50</v>
      </c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7"/>
    </row>
    <row r="73" spans="1:161" ht="12.75" customHeight="1">
      <c r="A73" s="92" t="s">
        <v>115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115" t="s">
        <v>112</v>
      </c>
      <c r="BY73" s="116"/>
      <c r="BZ73" s="116"/>
      <c r="CA73" s="116"/>
      <c r="CB73" s="116"/>
      <c r="CC73" s="116"/>
      <c r="CD73" s="116"/>
      <c r="CE73" s="172"/>
      <c r="CF73" s="173" t="s">
        <v>113</v>
      </c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72"/>
      <c r="CS73" s="173" t="s">
        <v>116</v>
      </c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72"/>
      <c r="DF73" s="228">
        <f>108158</f>
        <v>108158</v>
      </c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30"/>
      <c r="DS73" s="228">
        <f>106293</f>
        <v>106293</v>
      </c>
      <c r="DT73" s="229"/>
      <c r="DU73" s="229"/>
      <c r="DV73" s="229"/>
      <c r="DW73" s="229"/>
      <c r="DX73" s="229"/>
      <c r="DY73" s="229"/>
      <c r="DZ73" s="229"/>
      <c r="EA73" s="229"/>
      <c r="EB73" s="229"/>
      <c r="EC73" s="229"/>
      <c r="ED73" s="229"/>
      <c r="EE73" s="230"/>
      <c r="EF73" s="228">
        <f>106293</f>
        <v>106293</v>
      </c>
      <c r="EG73" s="229"/>
      <c r="EH73" s="229"/>
      <c r="EI73" s="229"/>
      <c r="EJ73" s="229"/>
      <c r="EK73" s="229"/>
      <c r="EL73" s="229"/>
      <c r="EM73" s="229"/>
      <c r="EN73" s="229"/>
      <c r="EO73" s="229"/>
      <c r="EP73" s="229"/>
      <c r="EQ73" s="229"/>
      <c r="ER73" s="230"/>
      <c r="ES73" s="174" t="s">
        <v>50</v>
      </c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7"/>
    </row>
    <row r="74" spans="1:161" ht="10.5" customHeight="1">
      <c r="A74" s="92" t="s">
        <v>117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115" t="s">
        <v>118</v>
      </c>
      <c r="BY74" s="116"/>
      <c r="BZ74" s="116"/>
      <c r="CA74" s="116"/>
      <c r="CB74" s="116"/>
      <c r="CC74" s="116"/>
      <c r="CD74" s="116"/>
      <c r="CE74" s="172"/>
      <c r="CF74" s="173" t="s">
        <v>119</v>
      </c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72"/>
      <c r="CS74" s="173" t="s">
        <v>116</v>
      </c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72"/>
      <c r="DF74" s="228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30"/>
      <c r="DS74" s="228"/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30"/>
      <c r="EF74" s="228"/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30"/>
      <c r="ES74" s="174" t="s">
        <v>50</v>
      </c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7"/>
    </row>
    <row r="75" spans="1:161" ht="11.1" customHeight="1">
      <c r="A75" s="92" t="s">
        <v>120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115" t="s">
        <v>121</v>
      </c>
      <c r="BY75" s="116"/>
      <c r="BZ75" s="116"/>
      <c r="CA75" s="116"/>
      <c r="CB75" s="116"/>
      <c r="CC75" s="116"/>
      <c r="CD75" s="116"/>
      <c r="CE75" s="172"/>
      <c r="CF75" s="173" t="s">
        <v>122</v>
      </c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72"/>
      <c r="CS75" s="173" t="s">
        <v>123</v>
      </c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72"/>
      <c r="DF75" s="228">
        <f>1000</f>
        <v>1000</v>
      </c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30"/>
      <c r="DS75" s="228">
        <f>1000</f>
        <v>1000</v>
      </c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30"/>
      <c r="EF75" s="228">
        <f>1000</f>
        <v>1000</v>
      </c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30"/>
      <c r="ES75" s="174" t="s">
        <v>50</v>
      </c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7"/>
    </row>
    <row r="76" spans="1:161" ht="12.75" customHeight="1">
      <c r="A76" s="259" t="s">
        <v>124</v>
      </c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115" t="s">
        <v>125</v>
      </c>
      <c r="BY76" s="116"/>
      <c r="BZ76" s="116"/>
      <c r="CA76" s="116"/>
      <c r="CB76" s="116"/>
      <c r="CC76" s="116"/>
      <c r="CD76" s="116"/>
      <c r="CE76" s="172"/>
      <c r="CF76" s="173" t="s">
        <v>50</v>
      </c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72"/>
      <c r="CS76" s="173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72"/>
      <c r="DF76" s="261">
        <f>DF77+DF78+DF79+DF80+DF81+DF82+DF83+DF84+DF85+DF86+DF87+DF88+DF89+DF90+DF91+DF92+DF93+DF94+DF109</f>
        <v>2134525.37</v>
      </c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3"/>
      <c r="DS76" s="261">
        <f>DS77+DS78+DS79+DS80+DS81+DS82+DS83+DS84+DS85+DS86+DS87+DS88+DS89+DS90+DS91+DS92+DS93+DS94+DS109</f>
        <v>1944591.37</v>
      </c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3"/>
      <c r="EF76" s="261">
        <f>EF77+EF78+EF79+EF80+EF81+EF82+EF83+EF84+EF85+EF86+EF87+EF88+EF89+EF90+EF91+EF92+EF93+EF94+EF109</f>
        <v>1944591.37</v>
      </c>
      <c r="EG76" s="262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3"/>
      <c r="ES76" s="174" t="s">
        <v>50</v>
      </c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7"/>
    </row>
    <row r="77" spans="1:161" ht="33" customHeight="1">
      <c r="A77" s="92" t="s">
        <v>126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4"/>
      <c r="BX77" s="115" t="s">
        <v>127</v>
      </c>
      <c r="BY77" s="116"/>
      <c r="BZ77" s="116"/>
      <c r="CA77" s="116"/>
      <c r="CB77" s="116"/>
      <c r="CC77" s="116"/>
      <c r="CD77" s="116"/>
      <c r="CE77" s="172"/>
      <c r="CF77" s="173" t="s">
        <v>128</v>
      </c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72"/>
      <c r="CS77" s="173" t="s">
        <v>142</v>
      </c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72"/>
      <c r="DF77" s="228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30"/>
      <c r="DS77" s="228"/>
      <c r="DT77" s="229"/>
      <c r="DU77" s="229"/>
      <c r="DV77" s="229"/>
      <c r="DW77" s="229"/>
      <c r="DX77" s="229"/>
      <c r="DY77" s="229"/>
      <c r="DZ77" s="229"/>
      <c r="EA77" s="229"/>
      <c r="EB77" s="229"/>
      <c r="EC77" s="229"/>
      <c r="ED77" s="229"/>
      <c r="EE77" s="230"/>
      <c r="EF77" s="228"/>
      <c r="EG77" s="229"/>
      <c r="EH77" s="229"/>
      <c r="EI77" s="229"/>
      <c r="EJ77" s="229"/>
      <c r="EK77" s="229"/>
      <c r="EL77" s="229"/>
      <c r="EM77" s="229"/>
      <c r="EN77" s="229"/>
      <c r="EO77" s="229"/>
      <c r="EP77" s="229"/>
      <c r="EQ77" s="229"/>
      <c r="ER77" s="230"/>
      <c r="ES77" s="174" t="s">
        <v>50</v>
      </c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7"/>
    </row>
    <row r="78" spans="1:161" ht="12.75" customHeight="1" thickBot="1">
      <c r="A78" s="92" t="s">
        <v>129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4"/>
      <c r="BX78" s="136" t="s">
        <v>130</v>
      </c>
      <c r="BY78" s="137"/>
      <c r="BZ78" s="137"/>
      <c r="CA78" s="137"/>
      <c r="CB78" s="137"/>
      <c r="CC78" s="137"/>
      <c r="CD78" s="137"/>
      <c r="CE78" s="264"/>
      <c r="CF78" s="265" t="s">
        <v>131</v>
      </c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264"/>
      <c r="CS78" s="265" t="s">
        <v>132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264"/>
      <c r="DF78" s="266">
        <f>30000</f>
        <v>30000</v>
      </c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8"/>
      <c r="DS78" s="266">
        <f>30000</f>
        <v>30000</v>
      </c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8"/>
      <c r="EF78" s="266">
        <f>30000</f>
        <v>30000</v>
      </c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8"/>
      <c r="ES78" s="269" t="s">
        <v>50</v>
      </c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1"/>
    </row>
    <row r="79" spans="1:161" ht="12.75" customHeight="1" thickBot="1">
      <c r="A79" s="92" t="s">
        <v>133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4"/>
      <c r="BX79" s="136" t="s">
        <v>130</v>
      </c>
      <c r="BY79" s="137"/>
      <c r="BZ79" s="137"/>
      <c r="CA79" s="137"/>
      <c r="CB79" s="137"/>
      <c r="CC79" s="137"/>
      <c r="CD79" s="137"/>
      <c r="CE79" s="264"/>
      <c r="CF79" s="265" t="s">
        <v>131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264"/>
      <c r="CS79" s="265" t="s">
        <v>260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264"/>
      <c r="DF79" s="266"/>
      <c r="DG79" s="267"/>
      <c r="DH79" s="267"/>
      <c r="DI79" s="267"/>
      <c r="DJ79" s="267"/>
      <c r="DK79" s="267"/>
      <c r="DL79" s="267"/>
      <c r="DM79" s="267"/>
      <c r="DN79" s="267"/>
      <c r="DO79" s="267"/>
      <c r="DP79" s="267"/>
      <c r="DQ79" s="267"/>
      <c r="DR79" s="268"/>
      <c r="DS79" s="266"/>
      <c r="DT79" s="267"/>
      <c r="DU79" s="267"/>
      <c r="DV79" s="267"/>
      <c r="DW79" s="267"/>
      <c r="DX79" s="267"/>
      <c r="DY79" s="267"/>
      <c r="DZ79" s="267"/>
      <c r="EA79" s="267"/>
      <c r="EB79" s="267"/>
      <c r="EC79" s="267"/>
      <c r="ED79" s="267"/>
      <c r="EE79" s="268"/>
      <c r="EF79" s="266"/>
      <c r="EG79" s="267"/>
      <c r="EH79" s="267"/>
      <c r="EI79" s="267"/>
      <c r="EJ79" s="267"/>
      <c r="EK79" s="267"/>
      <c r="EL79" s="267"/>
      <c r="EM79" s="267"/>
      <c r="EN79" s="267"/>
      <c r="EO79" s="267"/>
      <c r="EP79" s="267"/>
      <c r="EQ79" s="267"/>
      <c r="ER79" s="268"/>
      <c r="ES79" s="269" t="s">
        <v>50</v>
      </c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1"/>
    </row>
    <row r="80" spans="1:161" ht="11.25" customHeight="1" thickBot="1">
      <c r="A80" s="92" t="s">
        <v>134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4"/>
      <c r="BX80" s="136" t="s">
        <v>130</v>
      </c>
      <c r="BY80" s="137"/>
      <c r="BZ80" s="137"/>
      <c r="CA80" s="137"/>
      <c r="CB80" s="137"/>
      <c r="CC80" s="137"/>
      <c r="CD80" s="137"/>
      <c r="CE80" s="264"/>
      <c r="CF80" s="101" t="s">
        <v>131</v>
      </c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7"/>
      <c r="CS80" s="101" t="s">
        <v>135</v>
      </c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7"/>
      <c r="DF80" s="102">
        <f>150093.54</f>
        <v>150093.54</v>
      </c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4"/>
      <c r="DS80" s="102">
        <f>150093.54</f>
        <v>150093.54</v>
      </c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4"/>
      <c r="EF80" s="102">
        <f>150093.54</f>
        <v>150093.54</v>
      </c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4"/>
      <c r="ES80" s="105" t="s">
        <v>50</v>
      </c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7"/>
    </row>
    <row r="81" spans="1:161" ht="11.25" customHeight="1" thickBot="1">
      <c r="A81" s="92" t="s">
        <v>134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4"/>
      <c r="BX81" s="136" t="s">
        <v>130</v>
      </c>
      <c r="BY81" s="137"/>
      <c r="BZ81" s="137"/>
      <c r="CA81" s="137"/>
      <c r="CB81" s="137"/>
      <c r="CC81" s="137"/>
      <c r="CD81" s="137"/>
      <c r="CE81" s="264"/>
      <c r="CF81" s="101" t="s">
        <v>131</v>
      </c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7"/>
      <c r="CS81" s="101" t="s">
        <v>136</v>
      </c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7"/>
      <c r="DF81" s="102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4"/>
      <c r="DS81" s="102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4"/>
      <c r="EF81" s="102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4"/>
      <c r="ES81" s="105" t="s">
        <v>50</v>
      </c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7"/>
    </row>
    <row r="82" spans="1:161" ht="11.25" customHeight="1" thickBot="1">
      <c r="A82" s="92" t="s">
        <v>134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4"/>
      <c r="BX82" s="136" t="s">
        <v>130</v>
      </c>
      <c r="BY82" s="137"/>
      <c r="BZ82" s="137"/>
      <c r="CA82" s="137"/>
      <c r="CB82" s="137"/>
      <c r="CC82" s="137"/>
      <c r="CD82" s="137"/>
      <c r="CE82" s="264"/>
      <c r="CF82" s="101" t="s">
        <v>131</v>
      </c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7"/>
      <c r="CS82" s="101" t="s">
        <v>137</v>
      </c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7"/>
      <c r="DF82" s="102">
        <f>7415.83</f>
        <v>7415.83</v>
      </c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4"/>
      <c r="DS82" s="102">
        <f>7415.83</f>
        <v>7415.83</v>
      </c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4"/>
      <c r="EF82" s="102">
        <f>7415.83</f>
        <v>7415.83</v>
      </c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4"/>
      <c r="ES82" s="105" t="s">
        <v>50</v>
      </c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7"/>
    </row>
    <row r="83" spans="1:161" ht="11.25" customHeight="1" thickBot="1">
      <c r="A83" s="92" t="s">
        <v>134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4"/>
      <c r="BX83" s="136" t="s">
        <v>130</v>
      </c>
      <c r="BY83" s="137"/>
      <c r="BZ83" s="137"/>
      <c r="CA83" s="137"/>
      <c r="CB83" s="137"/>
      <c r="CC83" s="137"/>
      <c r="CD83" s="137"/>
      <c r="CE83" s="264"/>
      <c r="CF83" s="101" t="s">
        <v>131</v>
      </c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7"/>
      <c r="CS83" s="101" t="s">
        <v>138</v>
      </c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7"/>
      <c r="DF83" s="102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4"/>
      <c r="DS83" s="102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4"/>
      <c r="EF83" s="102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4"/>
      <c r="ES83" s="105" t="s">
        <v>50</v>
      </c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7"/>
    </row>
    <row r="84" spans="1:161" ht="11.25" customHeight="1" thickBot="1">
      <c r="A84" s="234" t="s">
        <v>139</v>
      </c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3"/>
      <c r="BX84" s="136" t="s">
        <v>130</v>
      </c>
      <c r="BY84" s="137"/>
      <c r="BZ84" s="137"/>
      <c r="CA84" s="137"/>
      <c r="CB84" s="137"/>
      <c r="CC84" s="137"/>
      <c r="CD84" s="137"/>
      <c r="CE84" s="264"/>
      <c r="CF84" s="183" t="s">
        <v>131</v>
      </c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5"/>
      <c r="CS84" s="183" t="s">
        <v>140</v>
      </c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5"/>
      <c r="DF84" s="206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8"/>
      <c r="DS84" s="206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8"/>
      <c r="EF84" s="206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8"/>
      <c r="ES84" s="212" t="s">
        <v>50</v>
      </c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213"/>
    </row>
    <row r="85" spans="1:161" ht="11.25" customHeight="1" thickBot="1">
      <c r="A85" s="272" t="s">
        <v>141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273"/>
      <c r="BX85" s="136" t="s">
        <v>130</v>
      </c>
      <c r="BY85" s="137"/>
      <c r="BZ85" s="137"/>
      <c r="CA85" s="137"/>
      <c r="CB85" s="137"/>
      <c r="CC85" s="137"/>
      <c r="CD85" s="137"/>
      <c r="CE85" s="264"/>
      <c r="CF85" s="180" t="s">
        <v>131</v>
      </c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2"/>
      <c r="CS85" s="180" t="s">
        <v>142</v>
      </c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2"/>
      <c r="DF85" s="203">
        <f>33810+3000+8000+174814</f>
        <v>219624</v>
      </c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5"/>
      <c r="DS85" s="203">
        <f>33810+3000</f>
        <v>36810</v>
      </c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5"/>
      <c r="EF85" s="203">
        <f>33810+3000</f>
        <v>36810</v>
      </c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5"/>
      <c r="ES85" s="209" t="s">
        <v>50</v>
      </c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1"/>
    </row>
    <row r="86" spans="1:161" ht="11.25" hidden="1" customHeight="1">
      <c r="A86" s="272" t="s">
        <v>141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273"/>
      <c r="BX86" s="201" t="s">
        <v>143</v>
      </c>
      <c r="BY86" s="181"/>
      <c r="BZ86" s="181"/>
      <c r="CA86" s="181"/>
      <c r="CB86" s="181"/>
      <c r="CC86" s="181"/>
      <c r="CD86" s="181"/>
      <c r="CE86" s="182"/>
      <c r="CF86" s="180" t="s">
        <v>131</v>
      </c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2"/>
      <c r="CS86" s="180" t="s">
        <v>144</v>
      </c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2"/>
      <c r="DF86" s="203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5"/>
      <c r="DS86" s="203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5"/>
      <c r="EF86" s="203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5"/>
      <c r="ES86" s="209" t="s">
        <v>50</v>
      </c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1"/>
    </row>
    <row r="87" spans="1:161" ht="11.25" customHeight="1" thickBot="1">
      <c r="A87" s="272" t="s">
        <v>141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273"/>
      <c r="BX87" s="136" t="s">
        <v>130</v>
      </c>
      <c r="BY87" s="137"/>
      <c r="BZ87" s="137"/>
      <c r="CA87" s="137"/>
      <c r="CB87" s="137"/>
      <c r="CC87" s="137"/>
      <c r="CD87" s="137"/>
      <c r="CE87" s="264"/>
      <c r="CF87" s="180" t="s">
        <v>131</v>
      </c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2"/>
      <c r="CS87" s="180" t="s">
        <v>261</v>
      </c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2"/>
      <c r="DF87" s="203">
        <f>10000-4000-5700</f>
        <v>300</v>
      </c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5"/>
      <c r="DS87" s="203">
        <f>10000</f>
        <v>10000</v>
      </c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5"/>
      <c r="EF87" s="203">
        <f>10000</f>
        <v>10000</v>
      </c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5"/>
      <c r="ES87" s="209" t="s">
        <v>50</v>
      </c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1"/>
    </row>
    <row r="88" spans="1:161" ht="11.25" customHeight="1" thickBot="1">
      <c r="A88" s="163" t="s">
        <v>145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274"/>
      <c r="BX88" s="136" t="s">
        <v>130</v>
      </c>
      <c r="BY88" s="137"/>
      <c r="BZ88" s="137"/>
      <c r="CA88" s="137"/>
      <c r="CB88" s="137"/>
      <c r="CC88" s="137"/>
      <c r="CD88" s="137"/>
      <c r="CE88" s="264"/>
      <c r="CF88" s="173" t="s">
        <v>131</v>
      </c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72"/>
      <c r="CS88" s="173" t="s">
        <v>146</v>
      </c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72"/>
      <c r="DF88" s="228">
        <f>39200+10000+1500+4000</f>
        <v>54700</v>
      </c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30"/>
      <c r="DS88" s="228">
        <f>39200+10000+1500</f>
        <v>50700</v>
      </c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30"/>
      <c r="EF88" s="228">
        <f>39200+10000+1500</f>
        <v>50700</v>
      </c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30"/>
      <c r="ES88" s="174" t="s">
        <v>50</v>
      </c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7"/>
    </row>
    <row r="89" spans="1:161" ht="11.25" customHeight="1" thickBot="1">
      <c r="A89" s="163" t="s">
        <v>145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274"/>
      <c r="BX89" s="136" t="s">
        <v>130</v>
      </c>
      <c r="BY89" s="137"/>
      <c r="BZ89" s="137"/>
      <c r="CA89" s="137"/>
      <c r="CB89" s="137"/>
      <c r="CC89" s="137"/>
      <c r="CD89" s="137"/>
      <c r="CE89" s="264"/>
      <c r="CF89" s="173" t="s">
        <v>131</v>
      </c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72"/>
      <c r="CS89" s="173" t="s">
        <v>257</v>
      </c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72"/>
      <c r="DF89" s="228">
        <f>10000-3200</f>
        <v>6800</v>
      </c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30"/>
      <c r="DS89" s="228">
        <f>10000</f>
        <v>10000</v>
      </c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30"/>
      <c r="EF89" s="228">
        <f>10000</f>
        <v>10000</v>
      </c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30"/>
      <c r="ES89" s="174" t="s">
        <v>50</v>
      </c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7"/>
    </row>
    <row r="90" spans="1:161" ht="11.25" customHeight="1" thickBot="1">
      <c r="A90" s="163" t="s">
        <v>147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274"/>
      <c r="BX90" s="136" t="s">
        <v>130</v>
      </c>
      <c r="BY90" s="137"/>
      <c r="BZ90" s="137"/>
      <c r="CA90" s="137"/>
      <c r="CB90" s="137"/>
      <c r="CC90" s="137"/>
      <c r="CD90" s="137"/>
      <c r="CE90" s="264"/>
      <c r="CF90" s="173" t="s">
        <v>131</v>
      </c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72"/>
      <c r="CS90" s="173" t="s">
        <v>148</v>
      </c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72"/>
      <c r="DF90" s="228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30"/>
      <c r="DS90" s="228"/>
      <c r="DT90" s="229"/>
      <c r="DU90" s="229"/>
      <c r="DV90" s="229"/>
      <c r="DW90" s="229"/>
      <c r="DX90" s="229"/>
      <c r="DY90" s="229"/>
      <c r="DZ90" s="229"/>
      <c r="EA90" s="229"/>
      <c r="EB90" s="229"/>
      <c r="EC90" s="229"/>
      <c r="ED90" s="229"/>
      <c r="EE90" s="230"/>
      <c r="EF90" s="228"/>
      <c r="EG90" s="229"/>
      <c r="EH90" s="229"/>
      <c r="EI90" s="229"/>
      <c r="EJ90" s="229"/>
      <c r="EK90" s="229"/>
      <c r="EL90" s="229"/>
      <c r="EM90" s="229"/>
      <c r="EN90" s="229"/>
      <c r="EO90" s="229"/>
      <c r="EP90" s="229"/>
      <c r="EQ90" s="229"/>
      <c r="ER90" s="230"/>
      <c r="ES90" s="174" t="s">
        <v>50</v>
      </c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7"/>
    </row>
    <row r="91" spans="1:161" ht="12" customHeight="1" thickBot="1">
      <c r="A91" s="92" t="s">
        <v>149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136" t="s">
        <v>130</v>
      </c>
      <c r="BY91" s="137"/>
      <c r="BZ91" s="137"/>
      <c r="CA91" s="137"/>
      <c r="CB91" s="137"/>
      <c r="CC91" s="137"/>
      <c r="CD91" s="137"/>
      <c r="CE91" s="264"/>
      <c r="CF91" s="173" t="s">
        <v>131</v>
      </c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72"/>
      <c r="CS91" s="173" t="s">
        <v>150</v>
      </c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72"/>
      <c r="DF91" s="228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30"/>
      <c r="DS91" s="228"/>
      <c r="DT91" s="229"/>
      <c r="DU91" s="229"/>
      <c r="DV91" s="229"/>
      <c r="DW91" s="229"/>
      <c r="DX91" s="229"/>
      <c r="DY91" s="229"/>
      <c r="DZ91" s="229"/>
      <c r="EA91" s="229"/>
      <c r="EB91" s="229"/>
      <c r="EC91" s="229"/>
      <c r="ED91" s="229"/>
      <c r="EE91" s="230"/>
      <c r="EF91" s="228"/>
      <c r="EG91" s="229"/>
      <c r="EH91" s="229"/>
      <c r="EI91" s="229"/>
      <c r="EJ91" s="229"/>
      <c r="EK91" s="229"/>
      <c r="EL91" s="229"/>
      <c r="EM91" s="229"/>
      <c r="EN91" s="229"/>
      <c r="EO91" s="229"/>
      <c r="EP91" s="229"/>
      <c r="EQ91" s="229"/>
      <c r="ER91" s="230"/>
      <c r="ES91" s="174" t="s">
        <v>50</v>
      </c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7"/>
    </row>
    <row r="92" spans="1:161" ht="12" customHeight="1" thickBot="1">
      <c r="A92" s="253" t="s">
        <v>151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255"/>
      <c r="BX92" s="136" t="s">
        <v>130</v>
      </c>
      <c r="BY92" s="137"/>
      <c r="BZ92" s="137"/>
      <c r="CA92" s="137"/>
      <c r="CB92" s="137"/>
      <c r="CC92" s="137"/>
      <c r="CD92" s="137"/>
      <c r="CE92" s="264"/>
      <c r="CF92" s="173" t="s">
        <v>131</v>
      </c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72"/>
      <c r="CS92" s="173" t="s">
        <v>152</v>
      </c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72"/>
      <c r="DF92" s="228">
        <f>5000+30000</f>
        <v>35000</v>
      </c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30"/>
      <c r="DS92" s="228">
        <f>5000+30000</f>
        <v>35000</v>
      </c>
      <c r="DT92" s="229"/>
      <c r="DU92" s="229"/>
      <c r="DV92" s="229"/>
      <c r="DW92" s="229"/>
      <c r="DX92" s="229"/>
      <c r="DY92" s="229"/>
      <c r="DZ92" s="229"/>
      <c r="EA92" s="229"/>
      <c r="EB92" s="229"/>
      <c r="EC92" s="229"/>
      <c r="ED92" s="229"/>
      <c r="EE92" s="230"/>
      <c r="EF92" s="228">
        <f>5000+30000</f>
        <v>35000</v>
      </c>
      <c r="EG92" s="229"/>
      <c r="EH92" s="229"/>
      <c r="EI92" s="229"/>
      <c r="EJ92" s="229"/>
      <c r="EK92" s="229"/>
      <c r="EL92" s="229"/>
      <c r="EM92" s="229"/>
      <c r="EN92" s="229"/>
      <c r="EO92" s="229"/>
      <c r="EP92" s="229"/>
      <c r="EQ92" s="229"/>
      <c r="ER92" s="230"/>
      <c r="ES92" s="174" t="s">
        <v>50</v>
      </c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7"/>
    </row>
    <row r="93" spans="1:161" ht="12" customHeight="1" thickBot="1">
      <c r="A93" s="253" t="s">
        <v>151</v>
      </c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5"/>
      <c r="BX93" s="136" t="s">
        <v>130</v>
      </c>
      <c r="BY93" s="137"/>
      <c r="BZ93" s="137"/>
      <c r="CA93" s="137"/>
      <c r="CB93" s="137"/>
      <c r="CC93" s="137"/>
      <c r="CD93" s="137"/>
      <c r="CE93" s="264"/>
      <c r="CF93" s="173" t="s">
        <v>131</v>
      </c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72"/>
      <c r="CS93" s="173" t="s">
        <v>262</v>
      </c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72"/>
      <c r="DF93" s="228">
        <f>20000-11468+7968</f>
        <v>16500</v>
      </c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30"/>
      <c r="DS93" s="228">
        <f>20000</f>
        <v>20000</v>
      </c>
      <c r="DT93" s="229"/>
      <c r="DU93" s="229"/>
      <c r="DV93" s="229"/>
      <c r="DW93" s="229"/>
      <c r="DX93" s="229"/>
      <c r="DY93" s="229"/>
      <c r="DZ93" s="229"/>
      <c r="EA93" s="229"/>
      <c r="EB93" s="229"/>
      <c r="EC93" s="229"/>
      <c r="ED93" s="229"/>
      <c r="EE93" s="230"/>
      <c r="EF93" s="228">
        <f>20000</f>
        <v>20000</v>
      </c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30"/>
      <c r="ES93" s="174" t="s">
        <v>50</v>
      </c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7"/>
    </row>
    <row r="94" spans="1:161" ht="12.75" customHeight="1" thickBot="1">
      <c r="A94" s="163" t="s">
        <v>153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36" t="s">
        <v>130</v>
      </c>
      <c r="BY94" s="137"/>
      <c r="BZ94" s="137"/>
      <c r="CA94" s="137"/>
      <c r="CB94" s="137"/>
      <c r="CC94" s="137"/>
      <c r="CD94" s="137"/>
      <c r="CE94" s="264"/>
      <c r="CF94" s="173" t="s">
        <v>131</v>
      </c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72"/>
      <c r="CS94" s="173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72"/>
      <c r="DF94" s="275">
        <f>DF96+DF97+DF98+DF100+DF102+DF103+DF104+DF105+DF106+DF107+DF108+DF101+DF99</f>
        <v>1016452</v>
      </c>
      <c r="DG94" s="276"/>
      <c r="DH94" s="276"/>
      <c r="DI94" s="276"/>
      <c r="DJ94" s="276"/>
      <c r="DK94" s="276"/>
      <c r="DL94" s="276"/>
      <c r="DM94" s="276"/>
      <c r="DN94" s="276"/>
      <c r="DO94" s="276"/>
      <c r="DP94" s="276"/>
      <c r="DQ94" s="276"/>
      <c r="DR94" s="277"/>
      <c r="DS94" s="275">
        <f>DS96+DS97+DS98+DS100+DS102+DS103+DS104+DS105+DS106+DS107+DS108+DS101+DS99</f>
        <v>996932</v>
      </c>
      <c r="DT94" s="276"/>
      <c r="DU94" s="276"/>
      <c r="DV94" s="276"/>
      <c r="DW94" s="276"/>
      <c r="DX94" s="276"/>
      <c r="DY94" s="276"/>
      <c r="DZ94" s="276"/>
      <c r="EA94" s="276"/>
      <c r="EB94" s="276"/>
      <c r="EC94" s="276"/>
      <c r="ED94" s="276"/>
      <c r="EE94" s="277"/>
      <c r="EF94" s="275">
        <f>EF96+EF97+EF98+EF100+EF102+EF103+EF104+EF105+EF106+EF107+EF108+EF101+EF99</f>
        <v>996932</v>
      </c>
      <c r="EG94" s="276"/>
      <c r="EH94" s="276"/>
      <c r="EI94" s="276"/>
      <c r="EJ94" s="276"/>
      <c r="EK94" s="276"/>
      <c r="EL94" s="276"/>
      <c r="EM94" s="276"/>
      <c r="EN94" s="276"/>
      <c r="EO94" s="276"/>
      <c r="EP94" s="276"/>
      <c r="EQ94" s="276"/>
      <c r="ER94" s="277"/>
      <c r="ES94" s="174" t="s">
        <v>50</v>
      </c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7"/>
    </row>
    <row r="95" spans="1:161" ht="12" customHeight="1">
      <c r="A95" s="278" t="s">
        <v>154</v>
      </c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79"/>
      <c r="BR95" s="279"/>
      <c r="BS95" s="279"/>
      <c r="BT95" s="279"/>
      <c r="BU95" s="279"/>
      <c r="BV95" s="279"/>
      <c r="BW95" s="280"/>
      <c r="BX95" s="115"/>
      <c r="BY95" s="116"/>
      <c r="BZ95" s="116"/>
      <c r="CA95" s="116"/>
      <c r="CB95" s="116"/>
      <c r="CC95" s="116"/>
      <c r="CD95" s="116"/>
      <c r="CE95" s="172"/>
      <c r="CF95" s="173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72"/>
      <c r="CS95" s="173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72"/>
      <c r="DF95" s="228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30"/>
      <c r="DS95" s="228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30"/>
      <c r="EF95" s="228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30"/>
      <c r="ES95" s="174" t="s">
        <v>50</v>
      </c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7"/>
    </row>
    <row r="96" spans="1:161" ht="12.75" customHeight="1" thickBot="1">
      <c r="A96" s="246" t="s">
        <v>155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136" t="s">
        <v>130</v>
      </c>
      <c r="BY96" s="137"/>
      <c r="BZ96" s="137"/>
      <c r="CA96" s="137"/>
      <c r="CB96" s="137"/>
      <c r="CC96" s="137"/>
      <c r="CD96" s="137"/>
      <c r="CE96" s="264"/>
      <c r="CF96" s="173" t="s">
        <v>131</v>
      </c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72"/>
      <c r="CS96" s="173" t="s">
        <v>156</v>
      </c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72"/>
      <c r="DF96" s="228">
        <f>2000</f>
        <v>2000</v>
      </c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30"/>
      <c r="DS96" s="228">
        <f>2000</f>
        <v>2000</v>
      </c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30"/>
      <c r="EF96" s="228">
        <f>2000</f>
        <v>2000</v>
      </c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30"/>
      <c r="ES96" s="174" t="s">
        <v>50</v>
      </c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7"/>
    </row>
    <row r="97" spans="1:161" ht="12.75" hidden="1" customHeight="1">
      <c r="A97" s="246" t="s">
        <v>157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136" t="s">
        <v>130</v>
      </c>
      <c r="BY97" s="137"/>
      <c r="BZ97" s="137"/>
      <c r="CA97" s="137"/>
      <c r="CB97" s="137"/>
      <c r="CC97" s="137"/>
      <c r="CD97" s="137"/>
      <c r="CE97" s="264"/>
      <c r="CF97" s="173" t="s">
        <v>131</v>
      </c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72"/>
      <c r="CS97" s="173" t="s">
        <v>158</v>
      </c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72"/>
      <c r="DF97" s="228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30"/>
      <c r="DS97" s="228"/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30"/>
      <c r="EF97" s="228"/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30"/>
      <c r="ES97" s="174" t="s">
        <v>50</v>
      </c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7"/>
    </row>
    <row r="98" spans="1:161" ht="12.75" customHeight="1" thickBot="1">
      <c r="A98" s="246" t="s">
        <v>157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136" t="s">
        <v>130</v>
      </c>
      <c r="BY98" s="137"/>
      <c r="BZ98" s="137"/>
      <c r="CA98" s="137"/>
      <c r="CB98" s="137"/>
      <c r="CC98" s="137"/>
      <c r="CD98" s="137"/>
      <c r="CE98" s="264"/>
      <c r="CF98" s="173" t="s">
        <v>131</v>
      </c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72"/>
      <c r="CS98" s="173" t="s">
        <v>263</v>
      </c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72"/>
      <c r="DF98" s="228">
        <f>37600+850000</f>
        <v>887600</v>
      </c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30"/>
      <c r="DS98" s="228">
        <f>37600+850000</f>
        <v>887600</v>
      </c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30"/>
      <c r="EF98" s="228">
        <f>37600+850000</f>
        <v>887600</v>
      </c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30"/>
      <c r="ES98" s="174" t="s">
        <v>50</v>
      </c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7"/>
    </row>
    <row r="99" spans="1:161" ht="12.75" hidden="1" customHeight="1" thickBot="1">
      <c r="A99" s="246" t="s">
        <v>157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136" t="s">
        <v>130</v>
      </c>
      <c r="BY99" s="137"/>
      <c r="BZ99" s="137"/>
      <c r="CA99" s="137"/>
      <c r="CB99" s="137"/>
      <c r="CC99" s="137"/>
      <c r="CD99" s="137"/>
      <c r="CE99" s="264"/>
      <c r="CF99" s="173" t="s">
        <v>131</v>
      </c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72"/>
      <c r="CS99" s="173" t="s">
        <v>159</v>
      </c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72"/>
      <c r="DF99" s="228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30"/>
      <c r="DS99" s="228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30"/>
      <c r="EF99" s="228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30"/>
      <c r="ES99" s="174" t="s">
        <v>50</v>
      </c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7"/>
    </row>
    <row r="100" spans="1:161" ht="12.75" customHeight="1" thickBot="1">
      <c r="A100" s="163" t="s">
        <v>160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36" t="s">
        <v>130</v>
      </c>
      <c r="BY100" s="137"/>
      <c r="BZ100" s="137"/>
      <c r="CA100" s="137"/>
      <c r="CB100" s="137"/>
      <c r="CC100" s="137"/>
      <c r="CD100" s="137"/>
      <c r="CE100" s="264"/>
      <c r="CF100" s="173" t="s">
        <v>131</v>
      </c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72"/>
      <c r="CS100" s="173" t="s">
        <v>161</v>
      </c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72"/>
      <c r="DF100" s="228">
        <f>1000+1000</f>
        <v>2000</v>
      </c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30"/>
      <c r="DS100" s="228">
        <f>1000</f>
        <v>1000</v>
      </c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30"/>
      <c r="EF100" s="228">
        <f>1000</f>
        <v>1000</v>
      </c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30"/>
      <c r="ES100" s="174" t="s">
        <v>50</v>
      </c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7"/>
    </row>
    <row r="101" spans="1:161" ht="12.75" hidden="1" customHeight="1" thickBot="1">
      <c r="A101" s="163" t="s">
        <v>160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36" t="s">
        <v>130</v>
      </c>
      <c r="BY101" s="137"/>
      <c r="BZ101" s="137"/>
      <c r="CA101" s="137"/>
      <c r="CB101" s="137"/>
      <c r="CC101" s="137"/>
      <c r="CD101" s="137"/>
      <c r="CE101" s="264"/>
      <c r="CF101" s="173" t="s">
        <v>131</v>
      </c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72"/>
      <c r="CS101" s="173" t="s">
        <v>265</v>
      </c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72"/>
      <c r="DF101" s="228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30"/>
      <c r="DS101" s="228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30"/>
      <c r="EF101" s="228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30"/>
      <c r="ES101" s="174" t="s">
        <v>50</v>
      </c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7"/>
    </row>
    <row r="102" spans="1:161" ht="12" customHeight="1" thickBot="1">
      <c r="A102" s="246" t="s">
        <v>162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136" t="s">
        <v>130</v>
      </c>
      <c r="BY102" s="137"/>
      <c r="BZ102" s="137"/>
      <c r="CA102" s="137"/>
      <c r="CB102" s="137"/>
      <c r="CC102" s="137"/>
      <c r="CD102" s="137"/>
      <c r="CE102" s="264"/>
      <c r="CF102" s="173" t="s">
        <v>131</v>
      </c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72"/>
      <c r="CS102" s="173" t="s">
        <v>163</v>
      </c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72"/>
      <c r="DF102" s="228">
        <f>30000</f>
        <v>30000</v>
      </c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30"/>
      <c r="DS102" s="228">
        <f>3000+30000</f>
        <v>33000</v>
      </c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229"/>
      <c r="ED102" s="229"/>
      <c r="EE102" s="230"/>
      <c r="EF102" s="228">
        <f>3000+30000</f>
        <v>33000</v>
      </c>
      <c r="EG102" s="229"/>
      <c r="EH102" s="229"/>
      <c r="EI102" s="229"/>
      <c r="EJ102" s="229"/>
      <c r="EK102" s="229"/>
      <c r="EL102" s="229"/>
      <c r="EM102" s="229"/>
      <c r="EN102" s="229"/>
      <c r="EO102" s="229"/>
      <c r="EP102" s="229"/>
      <c r="EQ102" s="229"/>
      <c r="ER102" s="230"/>
      <c r="ES102" s="174" t="s">
        <v>50</v>
      </c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7"/>
    </row>
    <row r="103" spans="1:161" ht="11.25" customHeight="1" thickBot="1">
      <c r="A103" s="246" t="s">
        <v>164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W103" s="247"/>
      <c r="BX103" s="136" t="s">
        <v>130</v>
      </c>
      <c r="BY103" s="137"/>
      <c r="BZ103" s="137"/>
      <c r="CA103" s="137"/>
      <c r="CB103" s="137"/>
      <c r="CC103" s="137"/>
      <c r="CD103" s="137"/>
      <c r="CE103" s="264"/>
      <c r="CF103" s="180" t="s">
        <v>131</v>
      </c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2"/>
      <c r="CS103" s="180" t="s">
        <v>165</v>
      </c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2"/>
      <c r="DF103" s="203">
        <f>5000</f>
        <v>5000</v>
      </c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5"/>
      <c r="DS103" s="203">
        <f>5000</f>
        <v>5000</v>
      </c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5"/>
      <c r="EF103" s="203">
        <f>5000</f>
        <v>5000</v>
      </c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5"/>
      <c r="ES103" s="209" t="s">
        <v>50</v>
      </c>
      <c r="ET103" s="210"/>
      <c r="EU103" s="210"/>
      <c r="EV103" s="210"/>
      <c r="EW103" s="210"/>
      <c r="EX103" s="210"/>
      <c r="EY103" s="210"/>
      <c r="EZ103" s="210"/>
      <c r="FA103" s="210"/>
      <c r="FB103" s="210"/>
      <c r="FC103" s="210"/>
      <c r="FD103" s="210"/>
      <c r="FE103" s="211"/>
    </row>
    <row r="104" spans="1:161" ht="11.25" customHeight="1" thickBot="1">
      <c r="A104" s="281" t="s">
        <v>166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  <c r="BV104" s="281"/>
      <c r="BW104" s="253"/>
      <c r="BX104" s="136" t="s">
        <v>130</v>
      </c>
      <c r="BY104" s="137"/>
      <c r="BZ104" s="137"/>
      <c r="CA104" s="137"/>
      <c r="CB104" s="137"/>
      <c r="CC104" s="137"/>
      <c r="CD104" s="137"/>
      <c r="CE104" s="264"/>
      <c r="CF104" s="282" t="s">
        <v>131</v>
      </c>
      <c r="CG104" s="282"/>
      <c r="CH104" s="282"/>
      <c r="CI104" s="282"/>
      <c r="CJ104" s="282"/>
      <c r="CK104" s="282"/>
      <c r="CL104" s="282"/>
      <c r="CM104" s="282"/>
      <c r="CN104" s="282"/>
      <c r="CO104" s="282"/>
      <c r="CP104" s="282"/>
      <c r="CQ104" s="282"/>
      <c r="CR104" s="282"/>
      <c r="CS104" s="282" t="s">
        <v>167</v>
      </c>
      <c r="CT104" s="282"/>
      <c r="CU104" s="282"/>
      <c r="CV104" s="282"/>
      <c r="CW104" s="282"/>
      <c r="CX104" s="282"/>
      <c r="CY104" s="282"/>
      <c r="CZ104" s="282"/>
      <c r="DA104" s="282"/>
      <c r="DB104" s="282"/>
      <c r="DC104" s="282"/>
      <c r="DD104" s="282"/>
      <c r="DE104" s="282"/>
      <c r="DF104" s="283">
        <f>4000+60000-1000</f>
        <v>63000</v>
      </c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>
        <f>1000+60000</f>
        <v>61000</v>
      </c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>
        <f>1000+60000</f>
        <v>61000</v>
      </c>
      <c r="EG104" s="283"/>
      <c r="EH104" s="283"/>
      <c r="EI104" s="283"/>
      <c r="EJ104" s="283"/>
      <c r="EK104" s="283"/>
      <c r="EL104" s="283"/>
      <c r="EM104" s="283"/>
      <c r="EN104" s="283"/>
      <c r="EO104" s="283"/>
      <c r="EP104" s="283"/>
      <c r="EQ104" s="283"/>
      <c r="ER104" s="283"/>
      <c r="ES104" s="284" t="s">
        <v>50</v>
      </c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</row>
    <row r="105" spans="1:161" ht="11.25" customHeight="1" thickBot="1">
      <c r="A105" s="281" t="s">
        <v>166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53"/>
      <c r="BX105" s="136" t="s">
        <v>130</v>
      </c>
      <c r="BY105" s="137"/>
      <c r="BZ105" s="137"/>
      <c r="CA105" s="137"/>
      <c r="CB105" s="137"/>
      <c r="CC105" s="137"/>
      <c r="CD105" s="137"/>
      <c r="CE105" s="264"/>
      <c r="CF105" s="282" t="s">
        <v>131</v>
      </c>
      <c r="CG105" s="282"/>
      <c r="CH105" s="282"/>
      <c r="CI105" s="282"/>
      <c r="CJ105" s="282"/>
      <c r="CK105" s="282"/>
      <c r="CL105" s="282"/>
      <c r="CM105" s="282"/>
      <c r="CN105" s="282"/>
      <c r="CO105" s="282"/>
      <c r="CP105" s="282"/>
      <c r="CQ105" s="282"/>
      <c r="CR105" s="282"/>
      <c r="CS105" s="282" t="s">
        <v>264</v>
      </c>
      <c r="CT105" s="282"/>
      <c r="CU105" s="282"/>
      <c r="CV105" s="282"/>
      <c r="CW105" s="282"/>
      <c r="CX105" s="282"/>
      <c r="CY105" s="282"/>
      <c r="CZ105" s="282"/>
      <c r="DA105" s="282"/>
      <c r="DB105" s="282"/>
      <c r="DC105" s="282"/>
      <c r="DD105" s="282"/>
      <c r="DE105" s="282"/>
      <c r="DF105" s="283">
        <f>6332+18668+852</f>
        <v>25852</v>
      </c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>
        <f>6332</f>
        <v>6332</v>
      </c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>
        <f>6332</f>
        <v>6332</v>
      </c>
      <c r="EG105" s="283"/>
      <c r="EH105" s="283"/>
      <c r="EI105" s="283"/>
      <c r="EJ105" s="283"/>
      <c r="EK105" s="283"/>
      <c r="EL105" s="283"/>
      <c r="EM105" s="283"/>
      <c r="EN105" s="283"/>
      <c r="EO105" s="283"/>
      <c r="EP105" s="283"/>
      <c r="EQ105" s="283"/>
      <c r="ER105" s="283"/>
      <c r="ES105" s="284" t="s">
        <v>50</v>
      </c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</row>
    <row r="106" spans="1:161" ht="11.25" hidden="1" customHeight="1">
      <c r="A106" s="281" t="s">
        <v>168</v>
      </c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53"/>
      <c r="BX106" s="136" t="s">
        <v>130</v>
      </c>
      <c r="BY106" s="137"/>
      <c r="BZ106" s="137"/>
      <c r="CA106" s="137"/>
      <c r="CB106" s="137"/>
      <c r="CC106" s="137"/>
      <c r="CD106" s="137"/>
      <c r="CE106" s="264"/>
      <c r="CF106" s="282" t="s">
        <v>131</v>
      </c>
      <c r="CG106" s="282"/>
      <c r="CH106" s="282"/>
      <c r="CI106" s="282"/>
      <c r="CJ106" s="282"/>
      <c r="CK106" s="282"/>
      <c r="CL106" s="282"/>
      <c r="CM106" s="282"/>
      <c r="CN106" s="282"/>
      <c r="CO106" s="282"/>
      <c r="CP106" s="282"/>
      <c r="CQ106" s="282"/>
      <c r="CR106" s="282"/>
      <c r="CS106" s="282"/>
      <c r="CT106" s="282"/>
      <c r="CU106" s="282"/>
      <c r="CV106" s="282"/>
      <c r="CW106" s="282"/>
      <c r="CX106" s="282"/>
      <c r="CY106" s="282"/>
      <c r="CZ106" s="282"/>
      <c r="DA106" s="282"/>
      <c r="DB106" s="282"/>
      <c r="DC106" s="282"/>
      <c r="DD106" s="282"/>
      <c r="DE106" s="282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  <c r="EO106" s="283"/>
      <c r="EP106" s="283"/>
      <c r="EQ106" s="283"/>
      <c r="ER106" s="283"/>
      <c r="ES106" s="284" t="s">
        <v>50</v>
      </c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</row>
    <row r="107" spans="1:161" ht="11.25" customHeight="1" thickBot="1">
      <c r="A107" s="281" t="s">
        <v>169</v>
      </c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53"/>
      <c r="BX107" s="136" t="s">
        <v>130</v>
      </c>
      <c r="BY107" s="137"/>
      <c r="BZ107" s="137"/>
      <c r="CA107" s="137"/>
      <c r="CB107" s="137"/>
      <c r="CC107" s="137"/>
      <c r="CD107" s="137"/>
      <c r="CE107" s="264"/>
      <c r="CF107" s="282" t="s">
        <v>131</v>
      </c>
      <c r="CG107" s="282"/>
      <c r="CH107" s="282"/>
      <c r="CI107" s="282"/>
      <c r="CJ107" s="282"/>
      <c r="CK107" s="282"/>
      <c r="CL107" s="282"/>
      <c r="CM107" s="282"/>
      <c r="CN107" s="282"/>
      <c r="CO107" s="282"/>
      <c r="CP107" s="282"/>
      <c r="CQ107" s="282"/>
      <c r="CR107" s="282"/>
      <c r="CS107" s="282" t="s">
        <v>170</v>
      </c>
      <c r="CT107" s="282"/>
      <c r="CU107" s="282"/>
      <c r="CV107" s="282"/>
      <c r="CW107" s="282"/>
      <c r="CX107" s="282"/>
      <c r="CY107" s="282"/>
      <c r="CZ107" s="282"/>
      <c r="DA107" s="282"/>
      <c r="DB107" s="282"/>
      <c r="DC107" s="282"/>
      <c r="DD107" s="282"/>
      <c r="DE107" s="282"/>
      <c r="DF107" s="283">
        <f>1000</f>
        <v>1000</v>
      </c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>
        <f>1000</f>
        <v>1000</v>
      </c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>
        <f>1000</f>
        <v>1000</v>
      </c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4" t="s">
        <v>50</v>
      </c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</row>
    <row r="108" spans="1:161" ht="11.25" hidden="1" customHeight="1" thickBot="1">
      <c r="A108" s="281" t="s">
        <v>169</v>
      </c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53"/>
      <c r="BX108" s="136" t="s">
        <v>130</v>
      </c>
      <c r="BY108" s="137"/>
      <c r="BZ108" s="137"/>
      <c r="CA108" s="137"/>
      <c r="CB108" s="137"/>
      <c r="CC108" s="137"/>
      <c r="CD108" s="137"/>
      <c r="CE108" s="264"/>
      <c r="CF108" s="282" t="s">
        <v>131</v>
      </c>
      <c r="CG108" s="282"/>
      <c r="CH108" s="282"/>
      <c r="CI108" s="282"/>
      <c r="CJ108" s="282"/>
      <c r="CK108" s="282"/>
      <c r="CL108" s="282"/>
      <c r="CM108" s="282"/>
      <c r="CN108" s="282"/>
      <c r="CO108" s="282"/>
      <c r="CP108" s="282"/>
      <c r="CQ108" s="282"/>
      <c r="CR108" s="282"/>
      <c r="CS108" s="282" t="s">
        <v>266</v>
      </c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  <c r="EO108" s="283"/>
      <c r="EP108" s="283"/>
      <c r="EQ108" s="283"/>
      <c r="ER108" s="283"/>
      <c r="ES108" s="284" t="s">
        <v>50</v>
      </c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</row>
    <row r="109" spans="1:161" ht="11.25" customHeight="1" thickBot="1">
      <c r="A109" s="92" t="s">
        <v>171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4"/>
      <c r="BX109" s="95" t="s">
        <v>172</v>
      </c>
      <c r="BY109" s="96"/>
      <c r="BZ109" s="96"/>
      <c r="CA109" s="96"/>
      <c r="CB109" s="96"/>
      <c r="CC109" s="96"/>
      <c r="CD109" s="96"/>
      <c r="CE109" s="97"/>
      <c r="CF109" s="98" t="s">
        <v>173</v>
      </c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100"/>
      <c r="CS109" s="101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7"/>
      <c r="DF109" s="285">
        <f>DF110+DF111+DF112</f>
        <v>597640</v>
      </c>
      <c r="DG109" s="286"/>
      <c r="DH109" s="286"/>
      <c r="DI109" s="286"/>
      <c r="DJ109" s="286"/>
      <c r="DK109" s="286"/>
      <c r="DL109" s="286"/>
      <c r="DM109" s="286"/>
      <c r="DN109" s="286"/>
      <c r="DO109" s="286"/>
      <c r="DP109" s="286"/>
      <c r="DQ109" s="286"/>
      <c r="DR109" s="287"/>
      <c r="DS109" s="285">
        <f>DS110+DS111+DS112</f>
        <v>597640</v>
      </c>
      <c r="DT109" s="286"/>
      <c r="DU109" s="286"/>
      <c r="DV109" s="286"/>
      <c r="DW109" s="286"/>
      <c r="DX109" s="286"/>
      <c r="DY109" s="286"/>
      <c r="DZ109" s="286"/>
      <c r="EA109" s="286"/>
      <c r="EB109" s="286"/>
      <c r="EC109" s="286"/>
      <c r="ED109" s="286"/>
      <c r="EE109" s="287"/>
      <c r="EF109" s="285">
        <f>EF110+EF111+EF112</f>
        <v>597640</v>
      </c>
      <c r="EG109" s="286"/>
      <c r="EH109" s="286"/>
      <c r="EI109" s="286"/>
      <c r="EJ109" s="286"/>
      <c r="EK109" s="286"/>
      <c r="EL109" s="286"/>
      <c r="EM109" s="286"/>
      <c r="EN109" s="286"/>
      <c r="EO109" s="286"/>
      <c r="EP109" s="286"/>
      <c r="EQ109" s="286"/>
      <c r="ER109" s="287"/>
      <c r="ES109" s="105" t="s">
        <v>50</v>
      </c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7"/>
    </row>
    <row r="110" spans="1:161" ht="11.25" customHeight="1" thickBot="1">
      <c r="A110" s="92" t="s">
        <v>174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4"/>
      <c r="BX110" s="95" t="s">
        <v>172</v>
      </c>
      <c r="BY110" s="96"/>
      <c r="BZ110" s="96"/>
      <c r="CA110" s="96"/>
      <c r="CB110" s="96"/>
      <c r="CC110" s="96"/>
      <c r="CD110" s="96"/>
      <c r="CE110" s="97"/>
      <c r="CF110" s="98" t="s">
        <v>173</v>
      </c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100"/>
      <c r="CS110" s="101" t="s">
        <v>175</v>
      </c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7"/>
      <c r="DF110" s="102">
        <f>352950</f>
        <v>352950</v>
      </c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4"/>
      <c r="DS110" s="102">
        <f>352950</f>
        <v>352950</v>
      </c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4"/>
      <c r="EF110" s="102">
        <f>352950</f>
        <v>352950</v>
      </c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4"/>
      <c r="ES110" s="105" t="s">
        <v>50</v>
      </c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7"/>
    </row>
    <row r="111" spans="1:161" ht="11.25" customHeight="1" thickBot="1">
      <c r="A111" s="92" t="s">
        <v>174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4"/>
      <c r="BX111" s="95" t="s">
        <v>172</v>
      </c>
      <c r="BY111" s="96"/>
      <c r="BZ111" s="96"/>
      <c r="CA111" s="96"/>
      <c r="CB111" s="96"/>
      <c r="CC111" s="96"/>
      <c r="CD111" s="96"/>
      <c r="CE111" s="97"/>
      <c r="CF111" s="98" t="s">
        <v>173</v>
      </c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100"/>
      <c r="CS111" s="101" t="s">
        <v>176</v>
      </c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7"/>
      <c r="DF111" s="102">
        <f>244690</f>
        <v>244690</v>
      </c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4"/>
      <c r="DS111" s="102">
        <f>244690</f>
        <v>244690</v>
      </c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4"/>
      <c r="EF111" s="102">
        <f>244690</f>
        <v>244690</v>
      </c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4"/>
      <c r="ES111" s="105" t="s">
        <v>50</v>
      </c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7"/>
    </row>
    <row r="112" spans="1:161" ht="11.25" customHeight="1">
      <c r="A112" s="92" t="s">
        <v>174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4"/>
      <c r="BX112" s="95" t="s">
        <v>172</v>
      </c>
      <c r="BY112" s="96"/>
      <c r="BZ112" s="96"/>
      <c r="CA112" s="96"/>
      <c r="CB112" s="96"/>
      <c r="CC112" s="96"/>
      <c r="CD112" s="96"/>
      <c r="CE112" s="97"/>
      <c r="CF112" s="98" t="s">
        <v>173</v>
      </c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100"/>
      <c r="CS112" s="101" t="s">
        <v>135</v>
      </c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7"/>
      <c r="DF112" s="102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4"/>
      <c r="DS112" s="102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4"/>
      <c r="EF112" s="102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4"/>
      <c r="ES112" s="105" t="s">
        <v>50</v>
      </c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7"/>
    </row>
    <row r="113" ht="14.25" customHeight="1"/>
  </sheetData>
  <mergeCells count="726">
    <mergeCell ref="EF112:ER112"/>
    <mergeCell ref="ES112:FE112"/>
    <mergeCell ref="A112:BW112"/>
    <mergeCell ref="BX112:CE112"/>
    <mergeCell ref="CF112:CR112"/>
    <mergeCell ref="CS112:DE112"/>
    <mergeCell ref="DF112:DR112"/>
    <mergeCell ref="DS112:EE112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  <mergeCell ref="DS110:EE110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EF106:ER106"/>
    <mergeCell ref="ES106:FE106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A106:BW106"/>
    <mergeCell ref="BX106:CE106"/>
    <mergeCell ref="CF106:CR106"/>
    <mergeCell ref="CS106:DE106"/>
    <mergeCell ref="DF106:DR106"/>
    <mergeCell ref="DS106:EE106"/>
    <mergeCell ref="EF104:ER104"/>
    <mergeCell ref="ES104:FE104"/>
    <mergeCell ref="A105:BW105"/>
    <mergeCell ref="BX105:CE105"/>
    <mergeCell ref="CF105:CR105"/>
    <mergeCell ref="CS105:DE105"/>
    <mergeCell ref="DF105:DR105"/>
    <mergeCell ref="DS105:EE105"/>
    <mergeCell ref="EF105:ER105"/>
    <mergeCell ref="ES105:FE105"/>
    <mergeCell ref="A104:BW104"/>
    <mergeCell ref="BX104:CE104"/>
    <mergeCell ref="CF104:CR104"/>
    <mergeCell ref="CS104:DE104"/>
    <mergeCell ref="DF104:DR104"/>
    <mergeCell ref="DS104:EE104"/>
    <mergeCell ref="EF102:ER102"/>
    <mergeCell ref="ES102:FE102"/>
    <mergeCell ref="A103:BW103"/>
    <mergeCell ref="BX103:CE103"/>
    <mergeCell ref="CF103:CR103"/>
    <mergeCell ref="CS103:DE103"/>
    <mergeCell ref="DF103:DR103"/>
    <mergeCell ref="DS103:EE103"/>
    <mergeCell ref="EF103:ER103"/>
    <mergeCell ref="ES103:FE103"/>
    <mergeCell ref="A102:BW102"/>
    <mergeCell ref="BX102:CE102"/>
    <mergeCell ref="CF102:CR102"/>
    <mergeCell ref="CS102:DE102"/>
    <mergeCell ref="DF102:DR102"/>
    <mergeCell ref="DS102:EE102"/>
    <mergeCell ref="EF100:ER100"/>
    <mergeCell ref="ES100:FE100"/>
    <mergeCell ref="A101:BW101"/>
    <mergeCell ref="BX101:CE101"/>
    <mergeCell ref="CF101:CR101"/>
    <mergeCell ref="CS101:DE101"/>
    <mergeCell ref="DF101:DR101"/>
    <mergeCell ref="DS101:EE101"/>
    <mergeCell ref="EF101:ER101"/>
    <mergeCell ref="ES101:FE101"/>
    <mergeCell ref="A100:BW100"/>
    <mergeCell ref="BX100:CE100"/>
    <mergeCell ref="CF100:CR100"/>
    <mergeCell ref="CS100:DE100"/>
    <mergeCell ref="DF100:DR100"/>
    <mergeCell ref="DS100:EE100"/>
    <mergeCell ref="EF98:ER98"/>
    <mergeCell ref="ES98:FE98"/>
    <mergeCell ref="A99:BW99"/>
    <mergeCell ref="BX99:CE99"/>
    <mergeCell ref="CF99:CR99"/>
    <mergeCell ref="CS99:DE99"/>
    <mergeCell ref="DF99:DR99"/>
    <mergeCell ref="DS99:EE99"/>
    <mergeCell ref="EF99:ER99"/>
    <mergeCell ref="ES99:FE99"/>
    <mergeCell ref="A98:BW98"/>
    <mergeCell ref="BX98:CE98"/>
    <mergeCell ref="CF98:CR98"/>
    <mergeCell ref="CS98:DE98"/>
    <mergeCell ref="DF98:DR98"/>
    <mergeCell ref="DS98:EE98"/>
    <mergeCell ref="EF96:ER96"/>
    <mergeCell ref="ES96:FE96"/>
    <mergeCell ref="A97:BW97"/>
    <mergeCell ref="BX97:CE97"/>
    <mergeCell ref="CF97:CR97"/>
    <mergeCell ref="CS97:DE97"/>
    <mergeCell ref="DF97:DR97"/>
    <mergeCell ref="DS97:EE97"/>
    <mergeCell ref="EF97:ER97"/>
    <mergeCell ref="ES97:FE97"/>
    <mergeCell ref="A96:BW96"/>
    <mergeCell ref="BX96:CE96"/>
    <mergeCell ref="CF96:CR96"/>
    <mergeCell ref="CS96:DE96"/>
    <mergeCell ref="DF96:DR96"/>
    <mergeCell ref="DS96:EE96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90:ER90"/>
    <mergeCell ref="ES90:FE90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A90:BW90"/>
    <mergeCell ref="BX90:CE90"/>
    <mergeCell ref="CF90:CR90"/>
    <mergeCell ref="CS90:DE90"/>
    <mergeCell ref="DF90:DR90"/>
    <mergeCell ref="DS90:EE90"/>
    <mergeCell ref="EF88:ER88"/>
    <mergeCell ref="ES88:FE88"/>
    <mergeCell ref="A89:BW89"/>
    <mergeCell ref="BX89:CE89"/>
    <mergeCell ref="CF89:CR89"/>
    <mergeCell ref="CS89:DE89"/>
    <mergeCell ref="DF89:DR89"/>
    <mergeCell ref="DS89:EE89"/>
    <mergeCell ref="EF89:ER89"/>
    <mergeCell ref="ES89:FE89"/>
    <mergeCell ref="A88:BW88"/>
    <mergeCell ref="BX88:CE88"/>
    <mergeCell ref="CF88:CR88"/>
    <mergeCell ref="CS88:DE88"/>
    <mergeCell ref="DF88:DR88"/>
    <mergeCell ref="DS88:EE88"/>
    <mergeCell ref="EF86:ER86"/>
    <mergeCell ref="ES86:FE86"/>
    <mergeCell ref="A87:BW87"/>
    <mergeCell ref="BX87:CE87"/>
    <mergeCell ref="CF87:CR87"/>
    <mergeCell ref="CS87:DE87"/>
    <mergeCell ref="DF87:DR87"/>
    <mergeCell ref="DS87:EE87"/>
    <mergeCell ref="EF87:ER87"/>
    <mergeCell ref="ES87:FE87"/>
    <mergeCell ref="A86:BW86"/>
    <mergeCell ref="BX86:CE86"/>
    <mergeCell ref="CF86:CR86"/>
    <mergeCell ref="CS86:DE86"/>
    <mergeCell ref="DF86:DR86"/>
    <mergeCell ref="DS86:EE86"/>
    <mergeCell ref="EF84:ER84"/>
    <mergeCell ref="ES84:FE84"/>
    <mergeCell ref="A85:BW85"/>
    <mergeCell ref="BX85:CE85"/>
    <mergeCell ref="CF85:CR85"/>
    <mergeCell ref="CS85:DE85"/>
    <mergeCell ref="DF85:DR85"/>
    <mergeCell ref="DS85:EE85"/>
    <mergeCell ref="EF85:ER85"/>
    <mergeCell ref="ES85:FE85"/>
    <mergeCell ref="A84:BW84"/>
    <mergeCell ref="BX84:CE84"/>
    <mergeCell ref="CF84:CR84"/>
    <mergeCell ref="CS84:DE84"/>
    <mergeCell ref="DF84:DR84"/>
    <mergeCell ref="DS84:EE84"/>
    <mergeCell ref="EF82:ER82"/>
    <mergeCell ref="ES82:FE82"/>
    <mergeCell ref="A83:BW83"/>
    <mergeCell ref="BX83:CE83"/>
    <mergeCell ref="CF83:CR83"/>
    <mergeCell ref="CS83:DE83"/>
    <mergeCell ref="DF83:DR83"/>
    <mergeCell ref="DS83:EE83"/>
    <mergeCell ref="EF83:ER83"/>
    <mergeCell ref="ES83:FE83"/>
    <mergeCell ref="A82:BW82"/>
    <mergeCell ref="BX82:CE82"/>
    <mergeCell ref="CF82:CR82"/>
    <mergeCell ref="CS82:DE82"/>
    <mergeCell ref="DF82:DR82"/>
    <mergeCell ref="DS82:EE82"/>
    <mergeCell ref="EF80:ER80"/>
    <mergeCell ref="ES80:FE80"/>
    <mergeCell ref="A81:BW81"/>
    <mergeCell ref="BX81:CE81"/>
    <mergeCell ref="CF81:CR81"/>
    <mergeCell ref="CS81:DE81"/>
    <mergeCell ref="DF81:DR81"/>
    <mergeCell ref="DS81:EE81"/>
    <mergeCell ref="EF81:ER81"/>
    <mergeCell ref="ES81:FE81"/>
    <mergeCell ref="A80:BW80"/>
    <mergeCell ref="BX80:CE80"/>
    <mergeCell ref="CF80:CR80"/>
    <mergeCell ref="CS80:DE80"/>
    <mergeCell ref="DF80:DR80"/>
    <mergeCell ref="DS80:EE80"/>
    <mergeCell ref="EF78:ER78"/>
    <mergeCell ref="ES78:FE78"/>
    <mergeCell ref="A79:BW79"/>
    <mergeCell ref="BX79:CE79"/>
    <mergeCell ref="CF79:CR79"/>
    <mergeCell ref="CS79:DE79"/>
    <mergeCell ref="DF79:DR79"/>
    <mergeCell ref="DS79:EE79"/>
    <mergeCell ref="EF79:ER79"/>
    <mergeCell ref="ES79:FE79"/>
    <mergeCell ref="A78:BW78"/>
    <mergeCell ref="BX78:CE78"/>
    <mergeCell ref="CF78:CR78"/>
    <mergeCell ref="CS78:DE78"/>
    <mergeCell ref="DF78:DR78"/>
    <mergeCell ref="DS78:EE78"/>
    <mergeCell ref="EF76:ER76"/>
    <mergeCell ref="ES76:FE76"/>
    <mergeCell ref="A77:BW77"/>
    <mergeCell ref="BX77:CE77"/>
    <mergeCell ref="CF77:CR77"/>
    <mergeCell ref="CS77:DE77"/>
    <mergeCell ref="DF77:DR77"/>
    <mergeCell ref="DS77:EE77"/>
    <mergeCell ref="EF77:ER77"/>
    <mergeCell ref="ES77:FE77"/>
    <mergeCell ref="A76:BW76"/>
    <mergeCell ref="BX76:CE76"/>
    <mergeCell ref="CF76:CR76"/>
    <mergeCell ref="CS76:DE76"/>
    <mergeCell ref="DF76:DR76"/>
    <mergeCell ref="DS76:EE76"/>
    <mergeCell ref="EF74:ER74"/>
    <mergeCell ref="ES74:FE74"/>
    <mergeCell ref="A75:BW75"/>
    <mergeCell ref="BX75:CE75"/>
    <mergeCell ref="CF75:CR75"/>
    <mergeCell ref="CS75:DE75"/>
    <mergeCell ref="DF75:DR75"/>
    <mergeCell ref="DS75:EE75"/>
    <mergeCell ref="EF75:ER75"/>
    <mergeCell ref="ES75:FE75"/>
    <mergeCell ref="A74:BW74"/>
    <mergeCell ref="BX74:CE74"/>
    <mergeCell ref="CF74:CR74"/>
    <mergeCell ref="CS74:DE74"/>
    <mergeCell ref="DF74:DR74"/>
    <mergeCell ref="DS74:EE74"/>
    <mergeCell ref="EF72:ER72"/>
    <mergeCell ref="ES72:FE72"/>
    <mergeCell ref="A73:BW73"/>
    <mergeCell ref="BX73:CE73"/>
    <mergeCell ref="CF73:CR73"/>
    <mergeCell ref="CS73:DE73"/>
    <mergeCell ref="DF73:DR73"/>
    <mergeCell ref="DS73:EE73"/>
    <mergeCell ref="EF73:ER73"/>
    <mergeCell ref="ES73:FE73"/>
    <mergeCell ref="A72:BW72"/>
    <mergeCell ref="BX72:CE72"/>
    <mergeCell ref="CF72:CR72"/>
    <mergeCell ref="CS72:DE72"/>
    <mergeCell ref="DF72:DR72"/>
    <mergeCell ref="DS72:EE72"/>
    <mergeCell ref="EF70:ER70"/>
    <mergeCell ref="ES70:FE70"/>
    <mergeCell ref="A71:BW71"/>
    <mergeCell ref="BX71:CE71"/>
    <mergeCell ref="CF71:CR71"/>
    <mergeCell ref="CS71:DE71"/>
    <mergeCell ref="DF71:DR71"/>
    <mergeCell ref="DS71:EE71"/>
    <mergeCell ref="EF71:ER71"/>
    <mergeCell ref="ES71:FE71"/>
    <mergeCell ref="A70:BW70"/>
    <mergeCell ref="BX70:CE70"/>
    <mergeCell ref="CF70:CR70"/>
    <mergeCell ref="CS70:DE70"/>
    <mergeCell ref="DF70:DR70"/>
    <mergeCell ref="DS70:EE70"/>
    <mergeCell ref="EF68:ER68"/>
    <mergeCell ref="ES68:FE68"/>
    <mergeCell ref="A69:BW69"/>
    <mergeCell ref="BX69:CE69"/>
    <mergeCell ref="CF69:CR69"/>
    <mergeCell ref="CS69:DE69"/>
    <mergeCell ref="DF69:DR69"/>
    <mergeCell ref="DS69:EE69"/>
    <mergeCell ref="EF69:ER69"/>
    <mergeCell ref="ES69:FE69"/>
    <mergeCell ref="A68:BW68"/>
    <mergeCell ref="BX68:CE68"/>
    <mergeCell ref="CF68:CR68"/>
    <mergeCell ref="CS68:DE68"/>
    <mergeCell ref="DF68:DR68"/>
    <mergeCell ref="DS68:EE68"/>
    <mergeCell ref="EF66:ER66"/>
    <mergeCell ref="ES66:FE66"/>
    <mergeCell ref="A67:BW67"/>
    <mergeCell ref="BX67:CE67"/>
    <mergeCell ref="CF67:CR67"/>
    <mergeCell ref="CS67:DE67"/>
    <mergeCell ref="DF67:DR67"/>
    <mergeCell ref="DS67:EE67"/>
    <mergeCell ref="EF67:ER67"/>
    <mergeCell ref="ES67:FE67"/>
    <mergeCell ref="A66:BW66"/>
    <mergeCell ref="BX66:CE66"/>
    <mergeCell ref="CF66:CR66"/>
    <mergeCell ref="CS66:DE66"/>
    <mergeCell ref="DF66:DR66"/>
    <mergeCell ref="DS66:EE66"/>
    <mergeCell ref="EF64:ER64"/>
    <mergeCell ref="ES64:FE64"/>
    <mergeCell ref="A65:BW65"/>
    <mergeCell ref="BX65:CE65"/>
    <mergeCell ref="CF65:CR65"/>
    <mergeCell ref="CS65:DE65"/>
    <mergeCell ref="DF65:DR65"/>
    <mergeCell ref="DS65:EE65"/>
    <mergeCell ref="EF65:ER65"/>
    <mergeCell ref="ES65:FE65"/>
    <mergeCell ref="A64:BW64"/>
    <mergeCell ref="BX64:CE64"/>
    <mergeCell ref="CF64:CR64"/>
    <mergeCell ref="CS64:DE64"/>
    <mergeCell ref="DF64:DR64"/>
    <mergeCell ref="DS64:EE64"/>
    <mergeCell ref="EF62:ER62"/>
    <mergeCell ref="ES62:FE62"/>
    <mergeCell ref="A63:BW63"/>
    <mergeCell ref="BX63:CE63"/>
    <mergeCell ref="CF63:CR63"/>
    <mergeCell ref="CS63:DE63"/>
    <mergeCell ref="DF63:DR63"/>
    <mergeCell ref="DS63:EE63"/>
    <mergeCell ref="EF63:ER63"/>
    <mergeCell ref="ES63:FE63"/>
    <mergeCell ref="A62:BW62"/>
    <mergeCell ref="BX62:CE62"/>
    <mergeCell ref="CF62:CR62"/>
    <mergeCell ref="CS62:DE62"/>
    <mergeCell ref="DF62:DR62"/>
    <mergeCell ref="DS62:EE62"/>
    <mergeCell ref="EF60:ER60"/>
    <mergeCell ref="ES60:FE60"/>
    <mergeCell ref="A61:BU61"/>
    <mergeCell ref="BX61:CB61"/>
    <mergeCell ref="CF61:CR61"/>
    <mergeCell ref="CS61:DE61"/>
    <mergeCell ref="DF61:DR61"/>
    <mergeCell ref="DS61:EE61"/>
    <mergeCell ref="EF61:ER61"/>
    <mergeCell ref="ES61:FE61"/>
    <mergeCell ref="A60:BW60"/>
    <mergeCell ref="BX60:CE60"/>
    <mergeCell ref="CF60:CR60"/>
    <mergeCell ref="CS60:DE60"/>
    <mergeCell ref="DF60:DR60"/>
    <mergeCell ref="DS60:EE60"/>
    <mergeCell ref="EF58:ER58"/>
    <mergeCell ref="ES58:FE58"/>
    <mergeCell ref="A59:BW59"/>
    <mergeCell ref="BX59:CE59"/>
    <mergeCell ref="CF59:CR59"/>
    <mergeCell ref="CS59:DE59"/>
    <mergeCell ref="DF59:DR59"/>
    <mergeCell ref="DS59:EE59"/>
    <mergeCell ref="EF59:ER59"/>
    <mergeCell ref="ES59:FE59"/>
    <mergeCell ref="A58:BW58"/>
    <mergeCell ref="BX58:CE58"/>
    <mergeCell ref="CF58:CR58"/>
    <mergeCell ref="CS58:DE58"/>
    <mergeCell ref="DF58:DR58"/>
    <mergeCell ref="DS58:EE58"/>
    <mergeCell ref="EF56:ER56"/>
    <mergeCell ref="ES56:FE56"/>
    <mergeCell ref="A57:BW57"/>
    <mergeCell ref="BX57:CE57"/>
    <mergeCell ref="CF57:CR57"/>
    <mergeCell ref="CS57:DE57"/>
    <mergeCell ref="DF57:DR57"/>
    <mergeCell ref="DS57:EE57"/>
    <mergeCell ref="EF57:ER57"/>
    <mergeCell ref="ES57:FE57"/>
    <mergeCell ref="A56:BW56"/>
    <mergeCell ref="BX56:CE56"/>
    <mergeCell ref="CF56:CR56"/>
    <mergeCell ref="CS56:DE56"/>
    <mergeCell ref="DF56:DR56"/>
    <mergeCell ref="DS56:EE56"/>
    <mergeCell ref="EF54:ER54"/>
    <mergeCell ref="ES54:FE54"/>
    <mergeCell ref="A55:BW55"/>
    <mergeCell ref="BX55:CE55"/>
    <mergeCell ref="CF55:CR55"/>
    <mergeCell ref="CS55:DE55"/>
    <mergeCell ref="DF55:DR55"/>
    <mergeCell ref="DS55:EE55"/>
    <mergeCell ref="EF55:ER55"/>
    <mergeCell ref="ES55:FE55"/>
    <mergeCell ref="A54:BW54"/>
    <mergeCell ref="BX54:CE54"/>
    <mergeCell ref="CF54:CR54"/>
    <mergeCell ref="CS54:DE54"/>
    <mergeCell ref="DF54:DR54"/>
    <mergeCell ref="DS54:EE54"/>
    <mergeCell ref="EF52:ER52"/>
    <mergeCell ref="ES52:FE52"/>
    <mergeCell ref="A53:BW53"/>
    <mergeCell ref="BX53:CE53"/>
    <mergeCell ref="CF53:CR53"/>
    <mergeCell ref="CS53:DE53"/>
    <mergeCell ref="DF53:DR53"/>
    <mergeCell ref="DS53:EE53"/>
    <mergeCell ref="EF53:ER53"/>
    <mergeCell ref="ES53:FE53"/>
    <mergeCell ref="A52:BW52"/>
    <mergeCell ref="BX52:CE52"/>
    <mergeCell ref="CF52:CR52"/>
    <mergeCell ref="CS52:DE52"/>
    <mergeCell ref="DF52:DR52"/>
    <mergeCell ref="DS52:EE52"/>
    <mergeCell ref="EF50:ER50"/>
    <mergeCell ref="ES50:FE50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0:BW50"/>
    <mergeCell ref="BX50:CE50"/>
    <mergeCell ref="CF50:CR50"/>
    <mergeCell ref="CS50:DE50"/>
    <mergeCell ref="DF50:DR50"/>
    <mergeCell ref="DS50:EE50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48:BW48"/>
    <mergeCell ref="BX48:CE48"/>
    <mergeCell ref="CF48:CR48"/>
    <mergeCell ref="CS48:DE48"/>
    <mergeCell ref="DF48:DR48"/>
    <mergeCell ref="DS48:EE48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6:BW46"/>
    <mergeCell ref="BX46:CE46"/>
    <mergeCell ref="CF46:CR46"/>
    <mergeCell ref="CS46:DE46"/>
    <mergeCell ref="DF46:DR46"/>
    <mergeCell ref="DS46:EE46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2:BW42"/>
    <mergeCell ref="BX42:CE42"/>
    <mergeCell ref="CF42:CR42"/>
    <mergeCell ref="CS42:DE42"/>
    <mergeCell ref="DF42:DR42"/>
    <mergeCell ref="DS42:EE42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EF42:ER42"/>
    <mergeCell ref="ES42:FE42"/>
    <mergeCell ref="EF38:ER39"/>
    <mergeCell ref="ES38:FE39"/>
    <mergeCell ref="A39:BW39"/>
    <mergeCell ref="A40:BW40"/>
    <mergeCell ref="BX40:CE40"/>
    <mergeCell ref="CF40:CR40"/>
    <mergeCell ref="CS40:DE40"/>
    <mergeCell ref="DF40:DR40"/>
    <mergeCell ref="DS40:EE40"/>
    <mergeCell ref="EF40:ER40"/>
    <mergeCell ref="A38:BW38"/>
    <mergeCell ref="BX38:CE39"/>
    <mergeCell ref="CF38:CR39"/>
    <mergeCell ref="CS38:DE39"/>
    <mergeCell ref="DF38:DR39"/>
    <mergeCell ref="DS38:EE39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6:BW36"/>
    <mergeCell ref="BX36:CE36"/>
    <mergeCell ref="CF36:CR36"/>
    <mergeCell ref="CS36:DE36"/>
    <mergeCell ref="DF36:DR36"/>
    <mergeCell ref="DS36:EE36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EF31:ER32"/>
    <mergeCell ref="ES31:FE32"/>
    <mergeCell ref="A32:BU32"/>
    <mergeCell ref="A33:BW33"/>
    <mergeCell ref="BX33:CE34"/>
    <mergeCell ref="CF33:CR34"/>
    <mergeCell ref="CS33:DE34"/>
    <mergeCell ref="DF33:DR34"/>
    <mergeCell ref="DS33:EE34"/>
    <mergeCell ref="EF33:ER34"/>
    <mergeCell ref="A31:BW31"/>
    <mergeCell ref="BX31:CE32"/>
    <mergeCell ref="CF31:CR32"/>
    <mergeCell ref="CS31:DE32"/>
    <mergeCell ref="DF31:DR32"/>
    <mergeCell ref="DS31:EE32"/>
    <mergeCell ref="ES33:FE34"/>
    <mergeCell ref="A34:BU34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9:BW29"/>
    <mergeCell ref="BX29:CE29"/>
    <mergeCell ref="CF29:CR29"/>
    <mergeCell ref="CS29:DE29"/>
    <mergeCell ref="DF29:DR29"/>
    <mergeCell ref="DS29:EE29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7:BW27"/>
    <mergeCell ref="BX27:CE27"/>
    <mergeCell ref="CF27:CR27"/>
    <mergeCell ref="CS27:DE27"/>
    <mergeCell ref="DF27:DR27"/>
    <mergeCell ref="DS27:EE27"/>
    <mergeCell ref="K19:EC19"/>
    <mergeCell ref="ES19:FE19"/>
    <mergeCell ref="ES20:FE20"/>
    <mergeCell ref="A22:FE22"/>
    <mergeCell ref="A24:BW26"/>
    <mergeCell ref="BX24:CE26"/>
    <mergeCell ref="CF24:CR26"/>
    <mergeCell ref="CS24:DE26"/>
    <mergeCell ref="DF24:FE24"/>
    <mergeCell ref="DF25:DK25"/>
    <mergeCell ref="EL25:EN25"/>
    <mergeCell ref="EO25:ER25"/>
    <mergeCell ref="ES25:FE26"/>
    <mergeCell ref="DF26:DR26"/>
    <mergeCell ref="DS26:EE26"/>
    <mergeCell ref="EF26:ER26"/>
    <mergeCell ref="DL25:DN25"/>
    <mergeCell ref="DO25:DR25"/>
    <mergeCell ref="DS25:DX25"/>
    <mergeCell ref="DY25:EA25"/>
    <mergeCell ref="EB25:EE25"/>
    <mergeCell ref="EF25:EK25"/>
    <mergeCell ref="A15:AA15"/>
    <mergeCell ref="ES15:FE15"/>
    <mergeCell ref="AB16:DP16"/>
    <mergeCell ref="ES16:FE16"/>
    <mergeCell ref="ES17:FE17"/>
    <mergeCell ref="ES18:FE18"/>
    <mergeCell ref="ES12:FE13"/>
    <mergeCell ref="BG14:BJ14"/>
    <mergeCell ref="BK14:BM14"/>
    <mergeCell ref="BN14:BO14"/>
    <mergeCell ref="BQ14:CE14"/>
    <mergeCell ref="CF14:CH14"/>
    <mergeCell ref="CI14:CK14"/>
    <mergeCell ref="ES14:FE14"/>
    <mergeCell ref="AY11:DC11"/>
    <mergeCell ref="AY12:BE12"/>
    <mergeCell ref="BF12:BH12"/>
    <mergeCell ref="BI12:CD12"/>
    <mergeCell ref="CE12:CG12"/>
    <mergeCell ref="CH12:CL12"/>
    <mergeCell ref="CM12:CO12"/>
    <mergeCell ref="CP12:CX12"/>
    <mergeCell ref="DW8:EI8"/>
    <mergeCell ref="EL8:FE8"/>
    <mergeCell ref="DW9:DX9"/>
    <mergeCell ref="DY9:EA9"/>
    <mergeCell ref="EB9:EC9"/>
    <mergeCell ref="EE9:ES9"/>
    <mergeCell ref="ET9:EV9"/>
    <mergeCell ref="EW9:EY9"/>
    <mergeCell ref="DW2:FE2"/>
    <mergeCell ref="DW3:FE3"/>
    <mergeCell ref="DW4:FE4"/>
    <mergeCell ref="DW5:FE5"/>
    <mergeCell ref="DW6:FE6"/>
    <mergeCell ref="DW7:EI7"/>
    <mergeCell ref="EL7:FE7"/>
  </mergeCells>
  <pageMargins left="0.59055118110236227" right="0.51181102362204722" top="0.78740157480314965" bottom="0.31496062992125984" header="0.19685039370078741" footer="0.19685039370078741"/>
  <pageSetup paperSize="9" scale="98" orientation="landscape" r:id="rId1"/>
  <headerFooter alignWithMargins="0"/>
  <rowBreaks count="2" manualBreakCount="2">
    <brk id="40" max="160" man="1"/>
    <brk id="75" max="160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G47"/>
  <sheetViews>
    <sheetView view="pageBreakPreview" zoomScale="110" zoomScaleSheetLayoutView="100" workbookViewId="0">
      <selection activeCell="DH15" sqref="DH15:DT15"/>
    </sheetView>
  </sheetViews>
  <sheetFormatPr defaultColWidth="0.85546875" defaultRowHeight="11.25"/>
  <cols>
    <col min="1" max="2" width="0.85546875" style="66" customWidth="1"/>
    <col min="3" max="60" width="0.85546875" style="66"/>
    <col min="61" max="61" width="0.85546875" style="66" customWidth="1"/>
    <col min="62" max="64" width="0.85546875" style="66"/>
    <col min="65" max="65" width="0.85546875" style="66" customWidth="1"/>
    <col min="66" max="75" width="0.85546875" style="66"/>
    <col min="76" max="77" width="0.85546875" style="66" customWidth="1"/>
    <col min="78" max="105" width="0.85546875" style="66"/>
    <col min="106" max="106" width="0.85546875" style="66" customWidth="1"/>
    <col min="107" max="109" width="0.85546875" style="66" hidden="1" customWidth="1"/>
    <col min="110" max="110" width="8.85546875" style="66" customWidth="1"/>
    <col min="111" max="111" width="9" style="66" customWidth="1"/>
    <col min="112" max="16384" width="0.85546875" style="66"/>
  </cols>
  <sheetData>
    <row r="1" spans="1:163" s="9" customFormat="1" ht="13.5" customHeight="1">
      <c r="B1" s="144" t="s">
        <v>177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</row>
    <row r="2" spans="1:163" hidden="1"/>
    <row r="3" spans="1:163" ht="11.25" customHeight="1">
      <c r="A3" s="148" t="s">
        <v>178</v>
      </c>
      <c r="B3" s="149"/>
      <c r="C3" s="149"/>
      <c r="D3" s="149"/>
      <c r="E3" s="149"/>
      <c r="F3" s="149"/>
      <c r="G3" s="149"/>
      <c r="H3" s="150"/>
      <c r="I3" s="130" t="s">
        <v>30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1"/>
      <c r="CN3" s="148" t="s">
        <v>179</v>
      </c>
      <c r="CO3" s="149"/>
      <c r="CP3" s="149"/>
      <c r="CQ3" s="149"/>
      <c r="CR3" s="149"/>
      <c r="CS3" s="149"/>
      <c r="CT3" s="149"/>
      <c r="CU3" s="150"/>
      <c r="CV3" s="148" t="s">
        <v>180</v>
      </c>
      <c r="CW3" s="149"/>
      <c r="CX3" s="149"/>
      <c r="CY3" s="149"/>
      <c r="CZ3" s="149"/>
      <c r="DA3" s="149"/>
      <c r="DB3" s="149"/>
      <c r="DC3" s="149"/>
      <c r="DD3" s="149"/>
      <c r="DE3" s="150"/>
      <c r="DF3" s="288" t="s">
        <v>181</v>
      </c>
      <c r="DG3" s="288" t="s">
        <v>182</v>
      </c>
      <c r="DH3" s="157" t="s">
        <v>34</v>
      </c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9"/>
    </row>
    <row r="4" spans="1:163" ht="11.25" customHeight="1">
      <c r="A4" s="151"/>
      <c r="B4" s="152"/>
      <c r="C4" s="152"/>
      <c r="D4" s="152"/>
      <c r="E4" s="152"/>
      <c r="F4" s="152"/>
      <c r="G4" s="152"/>
      <c r="H4" s="15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4"/>
      <c r="CN4" s="151"/>
      <c r="CO4" s="152"/>
      <c r="CP4" s="152"/>
      <c r="CQ4" s="152"/>
      <c r="CR4" s="152"/>
      <c r="CS4" s="152"/>
      <c r="CT4" s="152"/>
      <c r="CU4" s="153"/>
      <c r="CV4" s="151"/>
      <c r="CW4" s="152"/>
      <c r="CX4" s="152"/>
      <c r="CY4" s="152"/>
      <c r="CZ4" s="152"/>
      <c r="DA4" s="152"/>
      <c r="DB4" s="152"/>
      <c r="DC4" s="152"/>
      <c r="DD4" s="152"/>
      <c r="DE4" s="153"/>
      <c r="DF4" s="289"/>
      <c r="DG4" s="289"/>
      <c r="DH4" s="123" t="s">
        <v>35</v>
      </c>
      <c r="DI4" s="124"/>
      <c r="DJ4" s="124"/>
      <c r="DK4" s="124"/>
      <c r="DL4" s="124"/>
      <c r="DM4" s="124"/>
      <c r="DN4" s="125" t="s">
        <v>5</v>
      </c>
      <c r="DO4" s="125"/>
      <c r="DP4" s="125"/>
      <c r="DQ4" s="139" t="s">
        <v>6</v>
      </c>
      <c r="DR4" s="139"/>
      <c r="DS4" s="139"/>
      <c r="DT4" s="140"/>
      <c r="DU4" s="123" t="s">
        <v>35</v>
      </c>
      <c r="DV4" s="124"/>
      <c r="DW4" s="124"/>
      <c r="DX4" s="124"/>
      <c r="DY4" s="124"/>
      <c r="DZ4" s="124"/>
      <c r="EA4" s="125" t="s">
        <v>9</v>
      </c>
      <c r="EB4" s="125"/>
      <c r="EC4" s="125"/>
      <c r="ED4" s="139" t="s">
        <v>6</v>
      </c>
      <c r="EE4" s="139"/>
      <c r="EF4" s="139"/>
      <c r="EG4" s="140"/>
      <c r="EH4" s="123" t="s">
        <v>35</v>
      </c>
      <c r="EI4" s="124"/>
      <c r="EJ4" s="124"/>
      <c r="EK4" s="124"/>
      <c r="EL4" s="124"/>
      <c r="EM4" s="124"/>
      <c r="EN4" s="125" t="s">
        <v>11</v>
      </c>
      <c r="EO4" s="125"/>
      <c r="EP4" s="125"/>
      <c r="EQ4" s="139" t="s">
        <v>6</v>
      </c>
      <c r="ER4" s="139"/>
      <c r="ES4" s="139"/>
      <c r="ET4" s="140"/>
      <c r="EU4" s="148" t="s">
        <v>36</v>
      </c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50"/>
    </row>
    <row r="5" spans="1:163" ht="35.25" customHeight="1">
      <c r="A5" s="154"/>
      <c r="B5" s="155"/>
      <c r="C5" s="155"/>
      <c r="D5" s="155"/>
      <c r="E5" s="155"/>
      <c r="F5" s="155"/>
      <c r="G5" s="155"/>
      <c r="H5" s="15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7"/>
      <c r="CN5" s="154"/>
      <c r="CO5" s="155"/>
      <c r="CP5" s="155"/>
      <c r="CQ5" s="155"/>
      <c r="CR5" s="155"/>
      <c r="CS5" s="155"/>
      <c r="CT5" s="155"/>
      <c r="CU5" s="156"/>
      <c r="CV5" s="154"/>
      <c r="CW5" s="155"/>
      <c r="CX5" s="155"/>
      <c r="CY5" s="155"/>
      <c r="CZ5" s="155"/>
      <c r="DA5" s="155"/>
      <c r="DB5" s="155"/>
      <c r="DC5" s="155"/>
      <c r="DD5" s="155"/>
      <c r="DE5" s="156"/>
      <c r="DF5" s="290"/>
      <c r="DG5" s="290"/>
      <c r="DH5" s="160" t="s">
        <v>183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2"/>
      <c r="DU5" s="160" t="s">
        <v>184</v>
      </c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2"/>
      <c r="EH5" s="160" t="s">
        <v>185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2"/>
      <c r="EU5" s="154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6"/>
    </row>
    <row r="6" spans="1:163" ht="12" thickBot="1">
      <c r="A6" s="166" t="s">
        <v>40</v>
      </c>
      <c r="B6" s="167"/>
      <c r="C6" s="167"/>
      <c r="D6" s="167"/>
      <c r="E6" s="167"/>
      <c r="F6" s="167"/>
      <c r="G6" s="167"/>
      <c r="H6" s="168"/>
      <c r="I6" s="167" t="s">
        <v>41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8"/>
      <c r="CN6" s="169" t="s">
        <v>42</v>
      </c>
      <c r="CO6" s="170"/>
      <c r="CP6" s="170"/>
      <c r="CQ6" s="170"/>
      <c r="CR6" s="170"/>
      <c r="CS6" s="170"/>
      <c r="CT6" s="170"/>
      <c r="CU6" s="171"/>
      <c r="CV6" s="169" t="s">
        <v>43</v>
      </c>
      <c r="CW6" s="170"/>
      <c r="CX6" s="170"/>
      <c r="CY6" s="170"/>
      <c r="CZ6" s="170"/>
      <c r="DA6" s="170"/>
      <c r="DB6" s="170"/>
      <c r="DC6" s="170"/>
      <c r="DD6" s="170"/>
      <c r="DE6" s="171"/>
      <c r="DF6" s="67" t="s">
        <v>186</v>
      </c>
      <c r="DG6" s="67" t="s">
        <v>187</v>
      </c>
      <c r="DH6" s="141" t="s">
        <v>44</v>
      </c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3"/>
      <c r="DU6" s="141" t="s">
        <v>45</v>
      </c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3"/>
      <c r="EH6" s="141" t="s">
        <v>46</v>
      </c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3"/>
      <c r="EU6" s="141" t="s">
        <v>47</v>
      </c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3"/>
    </row>
    <row r="7" spans="1:163" ht="12.75" customHeight="1">
      <c r="A7" s="219">
        <v>1</v>
      </c>
      <c r="B7" s="217"/>
      <c r="C7" s="217"/>
      <c r="D7" s="217"/>
      <c r="E7" s="217"/>
      <c r="F7" s="217"/>
      <c r="G7" s="217"/>
      <c r="H7" s="218"/>
      <c r="I7" s="214" t="s">
        <v>188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91" t="s">
        <v>189</v>
      </c>
      <c r="CO7" s="292"/>
      <c r="CP7" s="292"/>
      <c r="CQ7" s="292"/>
      <c r="CR7" s="292"/>
      <c r="CS7" s="292"/>
      <c r="CT7" s="292"/>
      <c r="CU7" s="293"/>
      <c r="CV7" s="101" t="s">
        <v>50</v>
      </c>
      <c r="CW7" s="96"/>
      <c r="CX7" s="96"/>
      <c r="CY7" s="96"/>
      <c r="CZ7" s="96"/>
      <c r="DA7" s="96"/>
      <c r="DB7" s="96"/>
      <c r="DC7" s="96"/>
      <c r="DD7" s="96"/>
      <c r="DE7" s="97"/>
      <c r="DF7" s="62" t="s">
        <v>190</v>
      </c>
      <c r="DG7" s="62"/>
      <c r="DH7" s="285">
        <f>DH10+DH13</f>
        <v>2134525.37</v>
      </c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7"/>
      <c r="DU7" s="285">
        <f>DU10+DU13</f>
        <v>1944591.37</v>
      </c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7"/>
      <c r="EH7" s="285">
        <f>EH10+EH13</f>
        <v>1944591.37</v>
      </c>
      <c r="EI7" s="286"/>
      <c r="EJ7" s="286"/>
      <c r="EK7" s="286"/>
      <c r="EL7" s="286"/>
      <c r="EM7" s="286"/>
      <c r="EN7" s="286"/>
      <c r="EO7" s="286"/>
      <c r="EP7" s="286"/>
      <c r="EQ7" s="286"/>
      <c r="ER7" s="286"/>
      <c r="ES7" s="286"/>
      <c r="ET7" s="287"/>
      <c r="EU7" s="105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7"/>
    </row>
    <row r="8" spans="1:163" ht="48.75" customHeight="1">
      <c r="A8" s="173" t="s">
        <v>191</v>
      </c>
      <c r="B8" s="116"/>
      <c r="C8" s="116"/>
      <c r="D8" s="116"/>
      <c r="E8" s="116"/>
      <c r="F8" s="116"/>
      <c r="G8" s="116"/>
      <c r="H8" s="172"/>
      <c r="I8" s="259" t="s">
        <v>192</v>
      </c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115" t="s">
        <v>193</v>
      </c>
      <c r="CO8" s="116"/>
      <c r="CP8" s="116"/>
      <c r="CQ8" s="116"/>
      <c r="CR8" s="116"/>
      <c r="CS8" s="116"/>
      <c r="CT8" s="116"/>
      <c r="CU8" s="172"/>
      <c r="CV8" s="173" t="s">
        <v>50</v>
      </c>
      <c r="CW8" s="116"/>
      <c r="CX8" s="116"/>
      <c r="CY8" s="116"/>
      <c r="CZ8" s="116"/>
      <c r="DA8" s="116"/>
      <c r="DB8" s="116"/>
      <c r="DC8" s="116"/>
      <c r="DD8" s="116"/>
      <c r="DE8" s="172"/>
      <c r="DF8" s="62"/>
      <c r="DG8" s="62"/>
      <c r="DH8" s="228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30"/>
      <c r="DU8" s="228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30"/>
      <c r="EH8" s="228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30"/>
      <c r="EU8" s="174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7"/>
    </row>
    <row r="9" spans="1:163" ht="24" customHeight="1">
      <c r="A9" s="173" t="s">
        <v>194</v>
      </c>
      <c r="B9" s="116"/>
      <c r="C9" s="116"/>
      <c r="D9" s="116"/>
      <c r="E9" s="116"/>
      <c r="F9" s="116"/>
      <c r="G9" s="116"/>
      <c r="H9" s="172"/>
      <c r="I9" s="259" t="s">
        <v>195</v>
      </c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115" t="s">
        <v>196</v>
      </c>
      <c r="CO9" s="116"/>
      <c r="CP9" s="116"/>
      <c r="CQ9" s="116"/>
      <c r="CR9" s="116"/>
      <c r="CS9" s="116"/>
      <c r="CT9" s="116"/>
      <c r="CU9" s="172"/>
      <c r="CV9" s="173" t="s">
        <v>50</v>
      </c>
      <c r="CW9" s="116"/>
      <c r="CX9" s="116"/>
      <c r="CY9" s="116"/>
      <c r="CZ9" s="116"/>
      <c r="DA9" s="116"/>
      <c r="DB9" s="116"/>
      <c r="DC9" s="116"/>
      <c r="DD9" s="116"/>
      <c r="DE9" s="172"/>
      <c r="DF9" s="62"/>
      <c r="DG9" s="62"/>
      <c r="DH9" s="228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30"/>
      <c r="DU9" s="228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30"/>
      <c r="EH9" s="228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30"/>
      <c r="EU9" s="174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7"/>
    </row>
    <row r="10" spans="1:163" ht="24" customHeight="1">
      <c r="A10" s="173" t="s">
        <v>197</v>
      </c>
      <c r="B10" s="116"/>
      <c r="C10" s="116"/>
      <c r="D10" s="116"/>
      <c r="E10" s="116"/>
      <c r="F10" s="116"/>
      <c r="G10" s="116"/>
      <c r="H10" s="172"/>
      <c r="I10" s="259" t="s">
        <v>198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115" t="s">
        <v>199</v>
      </c>
      <c r="CO10" s="116"/>
      <c r="CP10" s="116"/>
      <c r="CQ10" s="116"/>
      <c r="CR10" s="116"/>
      <c r="CS10" s="116"/>
      <c r="CT10" s="116"/>
      <c r="CU10" s="172"/>
      <c r="CV10" s="173" t="s">
        <v>50</v>
      </c>
      <c r="CW10" s="116"/>
      <c r="CX10" s="116"/>
      <c r="CY10" s="116"/>
      <c r="CZ10" s="116"/>
      <c r="DA10" s="116"/>
      <c r="DB10" s="116"/>
      <c r="DC10" s="116"/>
      <c r="DD10" s="116"/>
      <c r="DE10" s="172"/>
      <c r="DF10" s="62" t="s">
        <v>190</v>
      </c>
      <c r="DG10" s="62"/>
      <c r="DH10" s="248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50"/>
      <c r="DU10" s="248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50"/>
      <c r="EH10" s="248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50"/>
      <c r="EU10" s="174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7"/>
    </row>
    <row r="11" spans="1:163" ht="24" customHeight="1">
      <c r="A11" s="173" t="s">
        <v>200</v>
      </c>
      <c r="B11" s="116"/>
      <c r="C11" s="116"/>
      <c r="D11" s="116"/>
      <c r="E11" s="116"/>
      <c r="F11" s="116"/>
      <c r="G11" s="116"/>
      <c r="H11" s="172"/>
      <c r="I11" s="253" t="s">
        <v>201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2"/>
      <c r="CN11" s="115" t="s">
        <v>202</v>
      </c>
      <c r="CO11" s="116"/>
      <c r="CP11" s="116"/>
      <c r="CQ11" s="116"/>
      <c r="CR11" s="116"/>
      <c r="CS11" s="116"/>
      <c r="CT11" s="116"/>
      <c r="CU11" s="172"/>
      <c r="CV11" s="173" t="s">
        <v>50</v>
      </c>
      <c r="CW11" s="116"/>
      <c r="CX11" s="116"/>
      <c r="CY11" s="116"/>
      <c r="CZ11" s="116"/>
      <c r="DA11" s="116"/>
      <c r="DB11" s="116"/>
      <c r="DC11" s="116"/>
      <c r="DD11" s="116"/>
      <c r="DE11" s="172"/>
      <c r="DF11" s="62" t="s">
        <v>50</v>
      </c>
      <c r="DG11" s="62"/>
      <c r="DH11" s="228" t="s">
        <v>50</v>
      </c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30"/>
      <c r="DU11" s="228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30"/>
      <c r="EH11" s="228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30"/>
      <c r="EU11" s="174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7"/>
    </row>
    <row r="12" spans="1:163" ht="14.25" customHeight="1">
      <c r="A12" s="173"/>
      <c r="B12" s="116"/>
      <c r="C12" s="116"/>
      <c r="D12" s="116"/>
      <c r="E12" s="116"/>
      <c r="F12" s="116"/>
      <c r="G12" s="116"/>
      <c r="H12" s="172"/>
      <c r="I12" s="253" t="s">
        <v>203</v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5"/>
      <c r="CN12" s="115" t="s">
        <v>204</v>
      </c>
      <c r="CO12" s="116"/>
      <c r="CP12" s="116"/>
      <c r="CQ12" s="116"/>
      <c r="CR12" s="116"/>
      <c r="CS12" s="116"/>
      <c r="CT12" s="116"/>
      <c r="CU12" s="172"/>
      <c r="CV12" s="173"/>
      <c r="CW12" s="116"/>
      <c r="CX12" s="116"/>
      <c r="CY12" s="116"/>
      <c r="CZ12" s="116"/>
      <c r="DA12" s="116"/>
      <c r="DB12" s="116"/>
      <c r="DC12" s="116"/>
      <c r="DD12" s="116"/>
      <c r="DE12" s="172"/>
      <c r="DF12" s="62"/>
      <c r="DG12" s="62"/>
      <c r="DH12" s="228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30"/>
      <c r="DU12" s="228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30"/>
      <c r="EH12" s="228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30"/>
      <c r="EU12" s="174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7"/>
    </row>
    <row r="13" spans="1:163" ht="24" customHeight="1">
      <c r="A13" s="173" t="s">
        <v>205</v>
      </c>
      <c r="B13" s="116"/>
      <c r="C13" s="116"/>
      <c r="D13" s="116"/>
      <c r="E13" s="116"/>
      <c r="F13" s="116"/>
      <c r="G13" s="116"/>
      <c r="H13" s="172"/>
      <c r="I13" s="259" t="s">
        <v>206</v>
      </c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115" t="s">
        <v>207</v>
      </c>
      <c r="CO13" s="116"/>
      <c r="CP13" s="116"/>
      <c r="CQ13" s="116"/>
      <c r="CR13" s="116"/>
      <c r="CS13" s="116"/>
      <c r="CT13" s="116"/>
      <c r="CU13" s="172"/>
      <c r="CV13" s="173" t="s">
        <v>50</v>
      </c>
      <c r="CW13" s="116"/>
      <c r="CX13" s="116"/>
      <c r="CY13" s="116"/>
      <c r="CZ13" s="116"/>
      <c r="DA13" s="116"/>
      <c r="DB13" s="116"/>
      <c r="DC13" s="116"/>
      <c r="DD13" s="116"/>
      <c r="DE13" s="172"/>
      <c r="DF13" s="62" t="s">
        <v>190</v>
      </c>
      <c r="DG13" s="62"/>
      <c r="DH13" s="228">
        <f>DH14+DH16+DH19+DH21</f>
        <v>2134525.37</v>
      </c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30"/>
      <c r="DU13" s="228">
        <f>DU14+DU16+DU19+DU21</f>
        <v>1944591.37</v>
      </c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30"/>
      <c r="EH13" s="228">
        <f>EH14+EH16+EH19+EH21</f>
        <v>1944591.37</v>
      </c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30"/>
      <c r="EU13" s="174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7"/>
    </row>
    <row r="14" spans="1:163" ht="32.25" customHeight="1">
      <c r="A14" s="173" t="s">
        <v>208</v>
      </c>
      <c r="B14" s="116"/>
      <c r="C14" s="116"/>
      <c r="D14" s="116"/>
      <c r="E14" s="116"/>
      <c r="F14" s="116"/>
      <c r="G14" s="116"/>
      <c r="H14" s="172"/>
      <c r="I14" s="246" t="s">
        <v>209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115" t="s">
        <v>210</v>
      </c>
      <c r="CO14" s="116"/>
      <c r="CP14" s="116"/>
      <c r="CQ14" s="116"/>
      <c r="CR14" s="116"/>
      <c r="CS14" s="116"/>
      <c r="CT14" s="116"/>
      <c r="CU14" s="172"/>
      <c r="CV14" s="173" t="s">
        <v>50</v>
      </c>
      <c r="CW14" s="116"/>
      <c r="CX14" s="116"/>
      <c r="CY14" s="116"/>
      <c r="CZ14" s="116"/>
      <c r="DA14" s="116"/>
      <c r="DB14" s="116"/>
      <c r="DC14" s="116"/>
      <c r="DD14" s="116"/>
      <c r="DE14" s="172"/>
      <c r="DF14" s="62" t="s">
        <v>190</v>
      </c>
      <c r="DG14" s="62"/>
      <c r="DH14" s="228">
        <f>951091.37+12000+177934</f>
        <v>1141025.3700000001</v>
      </c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30"/>
      <c r="DU14" s="228">
        <f>951091.37</f>
        <v>951091.37</v>
      </c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30"/>
      <c r="EH14" s="228">
        <f>951091.37</f>
        <v>951091.37</v>
      </c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30"/>
      <c r="EU14" s="174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7"/>
    </row>
    <row r="15" spans="1:163" ht="20.25" customHeight="1">
      <c r="A15" s="173" t="s">
        <v>211</v>
      </c>
      <c r="B15" s="116"/>
      <c r="C15" s="116"/>
      <c r="D15" s="116"/>
      <c r="E15" s="116"/>
      <c r="F15" s="116"/>
      <c r="G15" s="116"/>
      <c r="H15" s="172"/>
      <c r="I15" s="92" t="s">
        <v>212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115" t="s">
        <v>213</v>
      </c>
      <c r="CO15" s="116"/>
      <c r="CP15" s="116"/>
      <c r="CQ15" s="116"/>
      <c r="CR15" s="116"/>
      <c r="CS15" s="116"/>
      <c r="CT15" s="116"/>
      <c r="CU15" s="172"/>
      <c r="CV15" s="173" t="s">
        <v>50</v>
      </c>
      <c r="CW15" s="116"/>
      <c r="CX15" s="116"/>
      <c r="CY15" s="116"/>
      <c r="CZ15" s="116"/>
      <c r="DA15" s="116"/>
      <c r="DB15" s="116"/>
      <c r="DC15" s="116"/>
      <c r="DD15" s="116"/>
      <c r="DE15" s="172"/>
      <c r="DF15" s="62" t="s">
        <v>190</v>
      </c>
      <c r="DG15" s="62"/>
      <c r="DH15" s="228">
        <f>DH14</f>
        <v>1141025.3700000001</v>
      </c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30"/>
      <c r="DU15" s="228">
        <f>DU14</f>
        <v>951091.37</v>
      </c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30"/>
      <c r="EH15" s="228">
        <f>EH14</f>
        <v>951091.37</v>
      </c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30"/>
      <c r="EU15" s="174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7"/>
    </row>
    <row r="16" spans="1:163" ht="24" customHeight="1">
      <c r="A16" s="173" t="s">
        <v>214</v>
      </c>
      <c r="B16" s="116"/>
      <c r="C16" s="116"/>
      <c r="D16" s="116"/>
      <c r="E16" s="116"/>
      <c r="F16" s="116"/>
      <c r="G16" s="116"/>
      <c r="H16" s="172"/>
      <c r="I16" s="246" t="s">
        <v>215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115" t="s">
        <v>216</v>
      </c>
      <c r="CO16" s="116"/>
      <c r="CP16" s="116"/>
      <c r="CQ16" s="116"/>
      <c r="CR16" s="116"/>
      <c r="CS16" s="116"/>
      <c r="CT16" s="116"/>
      <c r="CU16" s="172"/>
      <c r="CV16" s="173" t="s">
        <v>50</v>
      </c>
      <c r="CW16" s="116"/>
      <c r="CX16" s="116"/>
      <c r="CY16" s="116"/>
      <c r="CZ16" s="116"/>
      <c r="DA16" s="116"/>
      <c r="DB16" s="116"/>
      <c r="DC16" s="116"/>
      <c r="DD16" s="116"/>
      <c r="DE16" s="172"/>
      <c r="DF16" s="62" t="s">
        <v>190</v>
      </c>
      <c r="DG16" s="62"/>
      <c r="DH16" s="228">
        <f>1500</f>
        <v>1500</v>
      </c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30"/>
      <c r="DU16" s="228">
        <f>1500</f>
        <v>1500</v>
      </c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30"/>
      <c r="EH16" s="228">
        <f>1500</f>
        <v>1500</v>
      </c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30"/>
      <c r="EU16" s="174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7"/>
    </row>
    <row r="17" spans="1:163" ht="18.75" customHeight="1">
      <c r="A17" s="173" t="s">
        <v>217</v>
      </c>
      <c r="B17" s="116"/>
      <c r="C17" s="116"/>
      <c r="D17" s="116"/>
      <c r="E17" s="116"/>
      <c r="F17" s="116"/>
      <c r="G17" s="116"/>
      <c r="H17" s="172"/>
      <c r="I17" s="92" t="s">
        <v>212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115" t="s">
        <v>218</v>
      </c>
      <c r="CO17" s="116"/>
      <c r="CP17" s="116"/>
      <c r="CQ17" s="116"/>
      <c r="CR17" s="116"/>
      <c r="CS17" s="116"/>
      <c r="CT17" s="116"/>
      <c r="CU17" s="172"/>
      <c r="CV17" s="173" t="s">
        <v>50</v>
      </c>
      <c r="CW17" s="116"/>
      <c r="CX17" s="116"/>
      <c r="CY17" s="116"/>
      <c r="CZ17" s="116"/>
      <c r="DA17" s="116"/>
      <c r="DB17" s="116"/>
      <c r="DC17" s="116"/>
      <c r="DD17" s="116"/>
      <c r="DE17" s="172"/>
      <c r="DF17" s="62" t="s">
        <v>190</v>
      </c>
      <c r="DG17" s="62"/>
      <c r="DH17" s="228">
        <f>DH16</f>
        <v>1500</v>
      </c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30"/>
      <c r="DU17" s="228">
        <f>DU16</f>
        <v>1500</v>
      </c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30"/>
      <c r="EH17" s="228">
        <f>EH16</f>
        <v>1500</v>
      </c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30"/>
      <c r="EU17" s="174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7"/>
    </row>
    <row r="18" spans="1:163" ht="12" customHeight="1">
      <c r="A18" s="173"/>
      <c r="B18" s="116"/>
      <c r="C18" s="116"/>
      <c r="D18" s="116"/>
      <c r="E18" s="116"/>
      <c r="F18" s="116"/>
      <c r="G18" s="116"/>
      <c r="H18" s="172"/>
      <c r="I18" s="253" t="s">
        <v>203</v>
      </c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5"/>
      <c r="CN18" s="115" t="s">
        <v>219</v>
      </c>
      <c r="CO18" s="116"/>
      <c r="CP18" s="116"/>
      <c r="CQ18" s="116"/>
      <c r="CR18" s="116"/>
      <c r="CS18" s="116"/>
      <c r="CT18" s="116"/>
      <c r="CU18" s="172"/>
      <c r="CV18" s="173"/>
      <c r="CW18" s="116"/>
      <c r="CX18" s="116"/>
      <c r="CY18" s="116"/>
      <c r="CZ18" s="116"/>
      <c r="DA18" s="116"/>
      <c r="DB18" s="116"/>
      <c r="DC18" s="116"/>
      <c r="DD18" s="116"/>
      <c r="DE18" s="172"/>
      <c r="DF18" s="62"/>
      <c r="DG18" s="62"/>
      <c r="DH18" s="228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30"/>
      <c r="DU18" s="228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30"/>
      <c r="EH18" s="228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30"/>
      <c r="EU18" s="174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7"/>
    </row>
    <row r="19" spans="1:163" ht="12.75" customHeight="1">
      <c r="A19" s="173" t="s">
        <v>220</v>
      </c>
      <c r="B19" s="116"/>
      <c r="C19" s="116"/>
      <c r="D19" s="116"/>
      <c r="E19" s="116"/>
      <c r="F19" s="116"/>
      <c r="G19" s="116"/>
      <c r="H19" s="172"/>
      <c r="I19" s="246" t="s">
        <v>221</v>
      </c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115" t="s">
        <v>222</v>
      </c>
      <c r="CO19" s="116"/>
      <c r="CP19" s="116"/>
      <c r="CQ19" s="116"/>
      <c r="CR19" s="116"/>
      <c r="CS19" s="116"/>
      <c r="CT19" s="116"/>
      <c r="CU19" s="172"/>
      <c r="CV19" s="173" t="s">
        <v>50</v>
      </c>
      <c r="CW19" s="116"/>
      <c r="CX19" s="116"/>
      <c r="CY19" s="116"/>
      <c r="CZ19" s="116"/>
      <c r="DA19" s="116"/>
      <c r="DB19" s="116"/>
      <c r="DC19" s="116"/>
      <c r="DD19" s="116"/>
      <c r="DE19" s="172"/>
      <c r="DF19" s="62"/>
      <c r="DG19" s="62"/>
      <c r="DH19" s="228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30"/>
      <c r="DU19" s="228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30"/>
      <c r="EH19" s="228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30"/>
      <c r="EU19" s="174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7"/>
    </row>
    <row r="20" spans="1:163" ht="12.75" customHeight="1">
      <c r="A20" s="173"/>
      <c r="B20" s="116"/>
      <c r="C20" s="116"/>
      <c r="D20" s="116"/>
      <c r="E20" s="116"/>
      <c r="F20" s="116"/>
      <c r="G20" s="116"/>
      <c r="H20" s="172"/>
      <c r="I20" s="253" t="s">
        <v>203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5"/>
      <c r="CN20" s="115" t="s">
        <v>223</v>
      </c>
      <c r="CO20" s="116"/>
      <c r="CP20" s="116"/>
      <c r="CQ20" s="116"/>
      <c r="CR20" s="116"/>
      <c r="CS20" s="116"/>
      <c r="CT20" s="116"/>
      <c r="CU20" s="172"/>
      <c r="CV20" s="173"/>
      <c r="CW20" s="116"/>
      <c r="CX20" s="116"/>
      <c r="CY20" s="116"/>
      <c r="CZ20" s="116"/>
      <c r="DA20" s="116"/>
      <c r="DB20" s="116"/>
      <c r="DC20" s="116"/>
      <c r="DD20" s="116"/>
      <c r="DE20" s="172"/>
      <c r="DF20" s="62"/>
      <c r="DG20" s="62"/>
      <c r="DH20" s="228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30"/>
      <c r="DU20" s="228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30"/>
      <c r="EH20" s="228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30"/>
      <c r="EU20" s="174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7"/>
    </row>
    <row r="21" spans="1:163" ht="12.75" customHeight="1">
      <c r="A21" s="173" t="s">
        <v>224</v>
      </c>
      <c r="B21" s="116"/>
      <c r="C21" s="116"/>
      <c r="D21" s="116"/>
      <c r="E21" s="116"/>
      <c r="F21" s="116"/>
      <c r="G21" s="116"/>
      <c r="H21" s="172"/>
      <c r="I21" s="246" t="s">
        <v>225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115" t="s">
        <v>226</v>
      </c>
      <c r="CO21" s="116"/>
      <c r="CP21" s="116"/>
      <c r="CQ21" s="116"/>
      <c r="CR21" s="116"/>
      <c r="CS21" s="116"/>
      <c r="CT21" s="116"/>
      <c r="CU21" s="172"/>
      <c r="CV21" s="173" t="s">
        <v>50</v>
      </c>
      <c r="CW21" s="116"/>
      <c r="CX21" s="116"/>
      <c r="CY21" s="116"/>
      <c r="CZ21" s="116"/>
      <c r="DA21" s="116"/>
      <c r="DB21" s="116"/>
      <c r="DC21" s="116"/>
      <c r="DD21" s="116"/>
      <c r="DE21" s="172"/>
      <c r="DF21" s="62" t="s">
        <v>190</v>
      </c>
      <c r="DG21" s="62"/>
      <c r="DH21" s="228">
        <f>992000</f>
        <v>992000</v>
      </c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30"/>
      <c r="DU21" s="228">
        <f>992000</f>
        <v>992000</v>
      </c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30"/>
      <c r="EH21" s="228">
        <f>992000</f>
        <v>992000</v>
      </c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30"/>
      <c r="EU21" s="174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7"/>
    </row>
    <row r="22" spans="1:163" ht="12.75" customHeight="1">
      <c r="A22" s="173" t="s">
        <v>227</v>
      </c>
      <c r="B22" s="116"/>
      <c r="C22" s="116"/>
      <c r="D22" s="116"/>
      <c r="E22" s="116"/>
      <c r="F22" s="116"/>
      <c r="G22" s="116"/>
      <c r="H22" s="172"/>
      <c r="I22" s="92" t="s">
        <v>212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115" t="s">
        <v>228</v>
      </c>
      <c r="CO22" s="116"/>
      <c r="CP22" s="116"/>
      <c r="CQ22" s="116"/>
      <c r="CR22" s="116"/>
      <c r="CS22" s="116"/>
      <c r="CT22" s="116"/>
      <c r="CU22" s="172"/>
      <c r="CV22" s="173" t="s">
        <v>50</v>
      </c>
      <c r="CW22" s="116"/>
      <c r="CX22" s="116"/>
      <c r="CY22" s="116"/>
      <c r="CZ22" s="116"/>
      <c r="DA22" s="116"/>
      <c r="DB22" s="116"/>
      <c r="DC22" s="116"/>
      <c r="DD22" s="116"/>
      <c r="DE22" s="172"/>
      <c r="DF22" s="62" t="s">
        <v>190</v>
      </c>
      <c r="DG22" s="62"/>
      <c r="DH22" s="228">
        <f>DH21</f>
        <v>992000</v>
      </c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30"/>
      <c r="DU22" s="228">
        <f>DU21</f>
        <v>992000</v>
      </c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30"/>
      <c r="EH22" s="228">
        <f>EH21</f>
        <v>992000</v>
      </c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30"/>
      <c r="EU22" s="174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7"/>
    </row>
    <row r="23" spans="1:163" ht="12.75" customHeight="1">
      <c r="A23" s="173"/>
      <c r="B23" s="116"/>
      <c r="C23" s="116"/>
      <c r="D23" s="116"/>
      <c r="E23" s="116"/>
      <c r="F23" s="116"/>
      <c r="G23" s="116"/>
      <c r="H23" s="172"/>
      <c r="I23" s="253" t="s">
        <v>203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5"/>
      <c r="CN23" s="115" t="s">
        <v>229</v>
      </c>
      <c r="CO23" s="116"/>
      <c r="CP23" s="116"/>
      <c r="CQ23" s="116"/>
      <c r="CR23" s="116"/>
      <c r="CS23" s="116"/>
      <c r="CT23" s="116"/>
      <c r="CU23" s="172"/>
      <c r="CV23" s="173"/>
      <c r="CW23" s="116"/>
      <c r="CX23" s="116"/>
      <c r="CY23" s="116"/>
      <c r="CZ23" s="116"/>
      <c r="DA23" s="116"/>
      <c r="DB23" s="116"/>
      <c r="DC23" s="116"/>
      <c r="DD23" s="116"/>
      <c r="DE23" s="172"/>
      <c r="DF23" s="62"/>
      <c r="DG23" s="62"/>
      <c r="DH23" s="228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30"/>
      <c r="DU23" s="228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30"/>
      <c r="EH23" s="228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30"/>
      <c r="EU23" s="174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7"/>
    </row>
    <row r="24" spans="1:163" ht="24" customHeight="1">
      <c r="A24" s="173" t="s">
        <v>41</v>
      </c>
      <c r="B24" s="116"/>
      <c r="C24" s="116"/>
      <c r="D24" s="116"/>
      <c r="E24" s="116"/>
      <c r="F24" s="116"/>
      <c r="G24" s="116"/>
      <c r="H24" s="172"/>
      <c r="I24" s="253" t="s">
        <v>230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15" t="s">
        <v>231</v>
      </c>
      <c r="CO24" s="116"/>
      <c r="CP24" s="116"/>
      <c r="CQ24" s="116"/>
      <c r="CR24" s="116"/>
      <c r="CS24" s="116"/>
      <c r="CT24" s="116"/>
      <c r="CU24" s="172"/>
      <c r="CV24" s="173" t="s">
        <v>50</v>
      </c>
      <c r="CW24" s="116"/>
      <c r="CX24" s="116"/>
      <c r="CY24" s="116"/>
      <c r="CZ24" s="116"/>
      <c r="DA24" s="116"/>
      <c r="DB24" s="116"/>
      <c r="DC24" s="116"/>
      <c r="DD24" s="116"/>
      <c r="DE24" s="172"/>
      <c r="DF24" s="62" t="s">
        <v>190</v>
      </c>
      <c r="DG24" s="62"/>
      <c r="DH24" s="228">
        <f>DH13</f>
        <v>2134525.37</v>
      </c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6"/>
      <c r="DU24" s="228">
        <f>DU13</f>
        <v>1944591.37</v>
      </c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6"/>
      <c r="EH24" s="228">
        <f>EH13</f>
        <v>1944591.37</v>
      </c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6"/>
      <c r="EU24" s="174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7"/>
    </row>
    <row r="25" spans="1:163">
      <c r="A25" s="173"/>
      <c r="B25" s="116"/>
      <c r="C25" s="116"/>
      <c r="D25" s="116"/>
      <c r="E25" s="116"/>
      <c r="F25" s="116"/>
      <c r="G25" s="116"/>
      <c r="H25" s="172"/>
      <c r="I25" s="296" t="s">
        <v>232</v>
      </c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8"/>
      <c r="CN25" s="115" t="s">
        <v>233</v>
      </c>
      <c r="CO25" s="116"/>
      <c r="CP25" s="116"/>
      <c r="CQ25" s="116"/>
      <c r="CR25" s="116"/>
      <c r="CS25" s="116"/>
      <c r="CT25" s="116"/>
      <c r="CU25" s="172"/>
      <c r="CV25" s="173"/>
      <c r="CW25" s="116"/>
      <c r="CX25" s="116"/>
      <c r="CY25" s="116"/>
      <c r="CZ25" s="116"/>
      <c r="DA25" s="116"/>
      <c r="DB25" s="116"/>
      <c r="DC25" s="116"/>
      <c r="DD25" s="116"/>
      <c r="DE25" s="172"/>
      <c r="DF25" s="62"/>
      <c r="DG25" s="62"/>
      <c r="DH25" s="174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6"/>
      <c r="DU25" s="174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6"/>
      <c r="EH25" s="174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6"/>
      <c r="EU25" s="174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7"/>
    </row>
    <row r="26" spans="1:163" hidden="1"/>
    <row r="28" spans="1:163" ht="12.75" customHeight="1">
      <c r="AO28" s="294" t="s">
        <v>234</v>
      </c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Y28" s="294" t="s">
        <v>235</v>
      </c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</row>
    <row r="29" spans="1:163" s="3" customFormat="1" ht="8.25">
      <c r="AQ29" s="295" t="s">
        <v>236</v>
      </c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K29" s="108" t="s">
        <v>2</v>
      </c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Y29" s="108" t="s">
        <v>3</v>
      </c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</row>
    <row r="30" spans="1:163" s="3" customFormat="1" ht="3" customHeight="1"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</row>
    <row r="31" spans="1:163" ht="12">
      <c r="I31" s="66" t="s">
        <v>237</v>
      </c>
      <c r="AM31" s="294" t="s">
        <v>277</v>
      </c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G31" s="127" t="s">
        <v>239</v>
      </c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CA31" s="184" t="s">
        <v>240</v>
      </c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</row>
    <row r="32" spans="1:163" s="3" customFormat="1" ht="8.25">
      <c r="AM32" s="108" t="s">
        <v>236</v>
      </c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G32" s="108" t="s">
        <v>241</v>
      </c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CA32" s="108" t="s">
        <v>242</v>
      </c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</row>
    <row r="33" spans="1:96" s="3" customFormat="1" ht="3" customHeight="1"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</row>
    <row r="34" spans="1:96">
      <c r="I34" s="299" t="s">
        <v>4</v>
      </c>
      <c r="J34" s="299"/>
      <c r="K34" s="184" t="s">
        <v>289</v>
      </c>
      <c r="L34" s="184"/>
      <c r="M34" s="184"/>
      <c r="N34" s="114" t="s">
        <v>4</v>
      </c>
      <c r="O34" s="114"/>
      <c r="Q34" s="184" t="s">
        <v>290</v>
      </c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299">
        <v>20</v>
      </c>
      <c r="AG34" s="299"/>
      <c r="AH34" s="299"/>
      <c r="AI34" s="300" t="s">
        <v>5</v>
      </c>
      <c r="AJ34" s="300"/>
      <c r="AK34" s="300"/>
      <c r="AL34" s="66" t="s">
        <v>6</v>
      </c>
    </row>
    <row r="35" spans="1:96" hidden="1"/>
    <row r="36" spans="1:96" ht="14.25" hidden="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8"/>
    </row>
    <row r="37" spans="1:96" ht="12">
      <c r="A37" s="126" t="s">
        <v>243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</row>
    <row r="38" spans="1:96" ht="12">
      <c r="A38" s="294" t="s">
        <v>244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</row>
    <row r="39" spans="1:96" s="3" customFormat="1" ht="8.25">
      <c r="A39" s="295" t="s">
        <v>245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</row>
    <row r="40" spans="1:96" s="3" customFormat="1" ht="6" hidden="1" customHeight="1">
      <c r="A40" s="19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20"/>
    </row>
    <row r="41" spans="1:96" ht="13.5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AH41" s="294" t="s">
        <v>246</v>
      </c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</row>
    <row r="42" spans="1:96" s="3" customFormat="1" ht="8.25">
      <c r="A42" s="303" t="s">
        <v>2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AH42" s="108" t="s">
        <v>3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</row>
    <row r="44" spans="1:96">
      <c r="A44" s="299" t="s">
        <v>4</v>
      </c>
      <c r="B44" s="299"/>
      <c r="C44" s="184" t="s">
        <v>289</v>
      </c>
      <c r="D44" s="184"/>
      <c r="E44" s="184"/>
      <c r="F44" s="114" t="s">
        <v>4</v>
      </c>
      <c r="G44" s="114"/>
      <c r="I44" s="184" t="s">
        <v>290</v>
      </c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299">
        <v>20</v>
      </c>
      <c r="Y44" s="299"/>
      <c r="Z44" s="299"/>
      <c r="AA44" s="300" t="s">
        <v>5</v>
      </c>
      <c r="AB44" s="300"/>
      <c r="AC44" s="300"/>
      <c r="AD44" s="66" t="s">
        <v>6</v>
      </c>
    </row>
    <row r="45" spans="1:96" ht="13.5" customHeight="1"/>
    <row r="47" spans="1:96" ht="3" customHeight="1"/>
  </sheetData>
  <mergeCells count="212">
    <mergeCell ref="A44:B44"/>
    <mergeCell ref="C44:E44"/>
    <mergeCell ref="F44:G44"/>
    <mergeCell ref="I44:W44"/>
    <mergeCell ref="X44:Z44"/>
    <mergeCell ref="AA44:AC44"/>
    <mergeCell ref="A37:O37"/>
    <mergeCell ref="A38:CM38"/>
    <mergeCell ref="A39:CM39"/>
    <mergeCell ref="A41:Y41"/>
    <mergeCell ref="AH41:CM41"/>
    <mergeCell ref="A42:Y42"/>
    <mergeCell ref="AH42:CM42"/>
    <mergeCell ref="I34:J34"/>
    <mergeCell ref="K34:M34"/>
    <mergeCell ref="N34:O34"/>
    <mergeCell ref="Q34:AE34"/>
    <mergeCell ref="AF34:AH34"/>
    <mergeCell ref="AI34:AK34"/>
    <mergeCell ref="AM31:BD31"/>
    <mergeCell ref="BG31:BX31"/>
    <mergeCell ref="CA31:CR31"/>
    <mergeCell ref="AM32:BD32"/>
    <mergeCell ref="BG32:BX32"/>
    <mergeCell ref="CA32:CR32"/>
    <mergeCell ref="EH25:ET25"/>
    <mergeCell ref="EU25:FG25"/>
    <mergeCell ref="AO28:BI28"/>
    <mergeCell ref="BK28:BV28"/>
    <mergeCell ref="BY28:CR28"/>
    <mergeCell ref="AQ29:BH29"/>
    <mergeCell ref="BK29:BV29"/>
    <mergeCell ref="BY29:CR29"/>
    <mergeCell ref="A25:H25"/>
    <mergeCell ref="I25:CM25"/>
    <mergeCell ref="CN25:CU25"/>
    <mergeCell ref="CV25:DE25"/>
    <mergeCell ref="DH25:DT25"/>
    <mergeCell ref="DU25:EG25"/>
    <mergeCell ref="EH23:ET23"/>
    <mergeCell ref="EU23:FG23"/>
    <mergeCell ref="A24:H24"/>
    <mergeCell ref="I24:CM24"/>
    <mergeCell ref="CN24:CU24"/>
    <mergeCell ref="CV24:DE24"/>
    <mergeCell ref="DH24:DT24"/>
    <mergeCell ref="DU24:EG24"/>
    <mergeCell ref="EH24:ET24"/>
    <mergeCell ref="EU24:FG24"/>
    <mergeCell ref="A23:H23"/>
    <mergeCell ref="I23:CM23"/>
    <mergeCell ref="CN23:CU23"/>
    <mergeCell ref="CV23:DE23"/>
    <mergeCell ref="DH23:DT23"/>
    <mergeCell ref="DU23:EG23"/>
    <mergeCell ref="EH21:ET21"/>
    <mergeCell ref="EU21:FG21"/>
    <mergeCell ref="A22:H22"/>
    <mergeCell ref="I22:CM22"/>
    <mergeCell ref="CN22:CU22"/>
    <mergeCell ref="CV22:DE22"/>
    <mergeCell ref="DH22:DT22"/>
    <mergeCell ref="DU22:EG22"/>
    <mergeCell ref="EH22:ET22"/>
    <mergeCell ref="EU22:FG22"/>
    <mergeCell ref="A21:H21"/>
    <mergeCell ref="I21:CM21"/>
    <mergeCell ref="CN21:CU21"/>
    <mergeCell ref="CV21:DE21"/>
    <mergeCell ref="DH21:DT21"/>
    <mergeCell ref="DU21:EG21"/>
    <mergeCell ref="EH19:ET19"/>
    <mergeCell ref="EU19:FG19"/>
    <mergeCell ref="A20:H20"/>
    <mergeCell ref="I20:CM20"/>
    <mergeCell ref="CN20:CU20"/>
    <mergeCell ref="CV20:DE20"/>
    <mergeCell ref="DH20:DT20"/>
    <mergeCell ref="DU20:EG20"/>
    <mergeCell ref="EH20:ET20"/>
    <mergeCell ref="EU20:FG20"/>
    <mergeCell ref="A19:H19"/>
    <mergeCell ref="I19:CM19"/>
    <mergeCell ref="CN19:CU19"/>
    <mergeCell ref="CV19:DE19"/>
    <mergeCell ref="DH19:DT19"/>
    <mergeCell ref="DU19:EG19"/>
    <mergeCell ref="EH17:ET17"/>
    <mergeCell ref="EU17:FG17"/>
    <mergeCell ref="A18:H18"/>
    <mergeCell ref="I18:CM18"/>
    <mergeCell ref="CN18:CU18"/>
    <mergeCell ref="CV18:DE18"/>
    <mergeCell ref="DH18:DT18"/>
    <mergeCell ref="DU18:EG18"/>
    <mergeCell ref="EH18:ET18"/>
    <mergeCell ref="EU18:FG18"/>
    <mergeCell ref="A17:H17"/>
    <mergeCell ref="I17:CM17"/>
    <mergeCell ref="CN17:CU17"/>
    <mergeCell ref="CV17:DE17"/>
    <mergeCell ref="DH17:DT17"/>
    <mergeCell ref="DU17:EG17"/>
    <mergeCell ref="EH15:ET15"/>
    <mergeCell ref="EU15:FG15"/>
    <mergeCell ref="A16:H16"/>
    <mergeCell ref="I16:CM16"/>
    <mergeCell ref="CN16:CU16"/>
    <mergeCell ref="CV16:DE16"/>
    <mergeCell ref="DH16:DT16"/>
    <mergeCell ref="DU16:EG16"/>
    <mergeCell ref="EH16:ET16"/>
    <mergeCell ref="EU16:FG16"/>
    <mergeCell ref="A15:H15"/>
    <mergeCell ref="I15:CM15"/>
    <mergeCell ref="CN15:CU15"/>
    <mergeCell ref="CV15:DE15"/>
    <mergeCell ref="DH15:DT15"/>
    <mergeCell ref="DU15:EG15"/>
    <mergeCell ref="EH13:ET13"/>
    <mergeCell ref="EU13:FG13"/>
    <mergeCell ref="A14:H14"/>
    <mergeCell ref="I14:CM14"/>
    <mergeCell ref="CN14:CU14"/>
    <mergeCell ref="CV14:DE14"/>
    <mergeCell ref="DH14:DT14"/>
    <mergeCell ref="DU14:EG14"/>
    <mergeCell ref="EH14:ET14"/>
    <mergeCell ref="EU14:FG14"/>
    <mergeCell ref="A13:H13"/>
    <mergeCell ref="I13:CM13"/>
    <mergeCell ref="CN13:CU13"/>
    <mergeCell ref="CV13:DE13"/>
    <mergeCell ref="DH13:DT13"/>
    <mergeCell ref="DU13:EG13"/>
    <mergeCell ref="EH11:ET11"/>
    <mergeCell ref="EU11:FG11"/>
    <mergeCell ref="A12:H12"/>
    <mergeCell ref="I12:CM12"/>
    <mergeCell ref="CN12:CU12"/>
    <mergeCell ref="CV12:DE12"/>
    <mergeCell ref="DH12:DT12"/>
    <mergeCell ref="DU12:EG12"/>
    <mergeCell ref="EH12:ET12"/>
    <mergeCell ref="EU12:FG12"/>
    <mergeCell ref="A11:H11"/>
    <mergeCell ref="I11:CM11"/>
    <mergeCell ref="CN11:CU11"/>
    <mergeCell ref="CV11:DE11"/>
    <mergeCell ref="DH11:DT11"/>
    <mergeCell ref="DU11:EG11"/>
    <mergeCell ref="A10:H10"/>
    <mergeCell ref="I10:CM10"/>
    <mergeCell ref="CN10:CU10"/>
    <mergeCell ref="CV10:DE10"/>
    <mergeCell ref="DH10:DT10"/>
    <mergeCell ref="DU10:EG10"/>
    <mergeCell ref="EH10:ET10"/>
    <mergeCell ref="EU10:FG10"/>
    <mergeCell ref="A9:H9"/>
    <mergeCell ref="I9:CM9"/>
    <mergeCell ref="CN9:CU9"/>
    <mergeCell ref="CV9:DE9"/>
    <mergeCell ref="DH9:DT9"/>
    <mergeCell ref="DU9:EG9"/>
    <mergeCell ref="A8:H8"/>
    <mergeCell ref="I8:CM8"/>
    <mergeCell ref="CN8:CU8"/>
    <mergeCell ref="CV8:DE8"/>
    <mergeCell ref="DH8:DT8"/>
    <mergeCell ref="DU8:EG8"/>
    <mergeCell ref="EH8:ET8"/>
    <mergeCell ref="EU8:FG8"/>
    <mergeCell ref="EH9:ET9"/>
    <mergeCell ref="EU9:FG9"/>
    <mergeCell ref="EH6:ET6"/>
    <mergeCell ref="EU6:FG6"/>
    <mergeCell ref="A7:H7"/>
    <mergeCell ref="I7:CM7"/>
    <mergeCell ref="CN7:CU7"/>
    <mergeCell ref="CV7:DE7"/>
    <mergeCell ref="DH7:DT7"/>
    <mergeCell ref="DU7:EG7"/>
    <mergeCell ref="EH7:ET7"/>
    <mergeCell ref="EU7:FG7"/>
    <mergeCell ref="A6:H6"/>
    <mergeCell ref="I6:CM6"/>
    <mergeCell ref="CN6:CU6"/>
    <mergeCell ref="CV6:DE6"/>
    <mergeCell ref="DH6:DT6"/>
    <mergeCell ref="DQ4:DT4"/>
    <mergeCell ref="DU4:DZ4"/>
    <mergeCell ref="EA4:EC4"/>
    <mergeCell ref="ED4:EG4"/>
    <mergeCell ref="DU6:EG6"/>
    <mergeCell ref="B1:FF1"/>
    <mergeCell ref="A3:H5"/>
    <mergeCell ref="I3:CM5"/>
    <mergeCell ref="CN3:CU5"/>
    <mergeCell ref="CV3:DE5"/>
    <mergeCell ref="DF3:DF5"/>
    <mergeCell ref="DG3:DG5"/>
    <mergeCell ref="DH3:FG3"/>
    <mergeCell ref="DH4:DM4"/>
    <mergeCell ref="DN4:DP4"/>
    <mergeCell ref="EQ4:ET4"/>
    <mergeCell ref="EU4:FG5"/>
    <mergeCell ref="DH5:DT5"/>
    <mergeCell ref="DU5:EG5"/>
    <mergeCell ref="EH5:ET5"/>
    <mergeCell ref="EH4:EM4"/>
    <mergeCell ref="EN4:EP4"/>
  </mergeCells>
  <pageMargins left="0.59055118110236227" right="0.51181102362204722" top="0.78740157480314965" bottom="0.31496062992125984" header="0.19685039370078741" footer="0.19685039370078741"/>
  <pageSetup paperSize="9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E113"/>
  <sheetViews>
    <sheetView view="pageBreakPreview" topLeftCell="A9" zoomScale="110" zoomScaleSheetLayoutView="100" workbookViewId="0">
      <selection activeCell="DF88" sqref="DF88:DR88"/>
    </sheetView>
  </sheetViews>
  <sheetFormatPr defaultColWidth="0.85546875" defaultRowHeight="11.25"/>
  <cols>
    <col min="1" max="18" width="0.85546875" style="73"/>
    <col min="19" max="19" width="0.85546875" style="73" customWidth="1"/>
    <col min="20" max="65" width="0.85546875" style="73"/>
    <col min="66" max="66" width="0.85546875" style="73" customWidth="1"/>
    <col min="67" max="69" width="0.85546875" style="73"/>
    <col min="70" max="70" width="0.85546875" style="73" customWidth="1"/>
    <col min="71" max="72" width="0.85546875" style="73"/>
    <col min="73" max="73" width="0.7109375" style="73" customWidth="1"/>
    <col min="74" max="75" width="0.85546875" style="73" hidden="1" customWidth="1"/>
    <col min="76" max="80" width="0.85546875" style="73"/>
    <col min="81" max="81" width="0.85546875" style="73" customWidth="1"/>
    <col min="82" max="83" width="0.85546875" style="73" hidden="1" customWidth="1"/>
    <col min="84" max="84" width="0.85546875" style="73"/>
    <col min="85" max="85" width="1.28515625" style="73" customWidth="1"/>
    <col min="86" max="90" width="0.85546875" style="73"/>
    <col min="91" max="91" width="2" style="73" customWidth="1"/>
    <col min="92" max="92" width="0.5703125" style="73" customWidth="1"/>
    <col min="93" max="93" width="0.7109375" style="73" hidden="1" customWidth="1"/>
    <col min="94" max="95" width="0.85546875" style="73" hidden="1" customWidth="1"/>
    <col min="96" max="96" width="0.5703125" style="73" customWidth="1"/>
    <col min="97" max="108" width="0.85546875" style="73"/>
    <col min="109" max="109" width="6.42578125" style="73" customWidth="1"/>
    <col min="110" max="121" width="0.85546875" style="73"/>
    <col min="122" max="122" width="1.7109375" style="73" customWidth="1"/>
    <col min="123" max="134" width="0.85546875" style="73"/>
    <col min="135" max="135" width="2.140625" style="73" customWidth="1"/>
    <col min="136" max="147" width="0.85546875" style="73"/>
    <col min="148" max="148" width="1.7109375" style="73" customWidth="1"/>
    <col min="149" max="16384" width="0.85546875" style="73"/>
  </cols>
  <sheetData>
    <row r="1" spans="1:161" ht="18" customHeight="1"/>
    <row r="2" spans="1:161" s="72" customFormat="1" ht="12">
      <c r="DW2" s="126" t="s">
        <v>0</v>
      </c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</row>
    <row r="3" spans="1:161" s="72" customFormat="1">
      <c r="DW3" s="127" t="s">
        <v>267</v>
      </c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</row>
    <row r="4" spans="1:161" s="3" customFormat="1" ht="8.25">
      <c r="DW4" s="108" t="s">
        <v>1</v>
      </c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</row>
    <row r="5" spans="1:161" s="72" customFormat="1">
      <c r="DW5" s="127" t="s">
        <v>269</v>
      </c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</row>
    <row r="6" spans="1:161" s="3" customFormat="1" ht="8.25">
      <c r="DW6" s="108" t="s">
        <v>268</v>
      </c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72" customFormat="1"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L7" s="127" t="s">
        <v>270</v>
      </c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</row>
    <row r="8" spans="1:161" s="3" customFormat="1" ht="8.25">
      <c r="DW8" s="108" t="s">
        <v>2</v>
      </c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L8" s="108" t="s">
        <v>3</v>
      </c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</row>
    <row r="9" spans="1:161" s="72" customFormat="1" ht="12">
      <c r="DW9" s="109" t="s">
        <v>4</v>
      </c>
      <c r="DX9" s="109"/>
      <c r="DY9" s="110" t="s">
        <v>292</v>
      </c>
      <c r="DZ9" s="110"/>
      <c r="EA9" s="110"/>
      <c r="EB9" s="111" t="s">
        <v>4</v>
      </c>
      <c r="EC9" s="111"/>
      <c r="EE9" s="110" t="s">
        <v>290</v>
      </c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2">
        <v>20</v>
      </c>
      <c r="EU9" s="112"/>
      <c r="EV9" s="112"/>
      <c r="EW9" s="113" t="s">
        <v>5</v>
      </c>
      <c r="EX9" s="113"/>
      <c r="EY9" s="113"/>
      <c r="EZ9" s="4" t="s">
        <v>6</v>
      </c>
      <c r="FA9" s="4"/>
    </row>
    <row r="11" spans="1:161" s="75" customFormat="1" ht="12.75" customHeight="1">
      <c r="AY11" s="119" t="s">
        <v>247</v>
      </c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6"/>
      <c r="DE11" s="6"/>
    </row>
    <row r="12" spans="1:161" s="75" customFormat="1" ht="12">
      <c r="AY12" s="120" t="s">
        <v>7</v>
      </c>
      <c r="AZ12" s="120"/>
      <c r="BA12" s="120"/>
      <c r="BB12" s="120"/>
      <c r="BC12" s="120"/>
      <c r="BD12" s="120"/>
      <c r="BE12" s="120"/>
      <c r="BF12" s="121" t="s">
        <v>5</v>
      </c>
      <c r="BG12" s="121"/>
      <c r="BH12" s="121"/>
      <c r="BI12" s="120" t="s">
        <v>8</v>
      </c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1" t="s">
        <v>9</v>
      </c>
      <c r="CF12" s="121"/>
      <c r="CG12" s="121"/>
      <c r="CH12" s="120" t="s">
        <v>10</v>
      </c>
      <c r="CI12" s="120"/>
      <c r="CJ12" s="120"/>
      <c r="CK12" s="120"/>
      <c r="CL12" s="120"/>
      <c r="CM12" s="121" t="s">
        <v>11</v>
      </c>
      <c r="CN12" s="121"/>
      <c r="CO12" s="121"/>
      <c r="CP12" s="122" t="s">
        <v>12</v>
      </c>
      <c r="CQ12" s="122"/>
      <c r="CR12" s="122"/>
      <c r="CS12" s="122"/>
      <c r="CT12" s="122"/>
      <c r="CU12" s="122"/>
      <c r="CV12" s="122"/>
      <c r="CW12" s="122"/>
      <c r="CX12" s="122"/>
      <c r="ES12" s="129" t="s">
        <v>13</v>
      </c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1"/>
    </row>
    <row r="13" spans="1:161" ht="12" thickBot="1">
      <c r="ES13" s="132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4"/>
    </row>
    <row r="14" spans="1:161" ht="12.75" customHeight="1">
      <c r="BG14" s="112" t="s">
        <v>14</v>
      </c>
      <c r="BH14" s="112"/>
      <c r="BI14" s="112"/>
      <c r="BJ14" s="112"/>
      <c r="BK14" s="110" t="s">
        <v>292</v>
      </c>
      <c r="BL14" s="110"/>
      <c r="BM14" s="110"/>
      <c r="BN14" s="114" t="s">
        <v>4</v>
      </c>
      <c r="BO14" s="114"/>
      <c r="BQ14" s="110" t="s">
        <v>290</v>
      </c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2">
        <v>20</v>
      </c>
      <c r="CG14" s="112"/>
      <c r="CH14" s="112"/>
      <c r="CI14" s="113" t="s">
        <v>5</v>
      </c>
      <c r="CJ14" s="113"/>
      <c r="CK14" s="113"/>
      <c r="CL14" s="4" t="s">
        <v>6</v>
      </c>
      <c r="CM14" s="4"/>
      <c r="EQ14" s="81" t="s">
        <v>15</v>
      </c>
      <c r="ES14" s="95" t="s">
        <v>293</v>
      </c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135"/>
    </row>
    <row r="15" spans="1:161" ht="18" customHeight="1">
      <c r="A15" s="114" t="s">
        <v>16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EQ15" s="81" t="s">
        <v>17</v>
      </c>
      <c r="ES15" s="115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7"/>
    </row>
    <row r="16" spans="1:161" ht="11.25" customHeight="1">
      <c r="A16" s="73" t="s">
        <v>18</v>
      </c>
      <c r="AB16" s="118" t="s">
        <v>19</v>
      </c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EQ16" s="81" t="s">
        <v>20</v>
      </c>
      <c r="ES16" s="115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7"/>
    </row>
    <row r="17" spans="1:161">
      <c r="EQ17" s="81" t="s">
        <v>17</v>
      </c>
      <c r="ES17" s="115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7"/>
    </row>
    <row r="18" spans="1:161">
      <c r="EQ18" s="81" t="s">
        <v>21</v>
      </c>
      <c r="ES18" s="115" t="s">
        <v>22</v>
      </c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7"/>
    </row>
    <row r="19" spans="1:161">
      <c r="A19" s="73" t="s">
        <v>23</v>
      </c>
      <c r="K19" s="114" t="s">
        <v>281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Q19" s="81" t="s">
        <v>24</v>
      </c>
      <c r="ES19" s="115" t="s">
        <v>25</v>
      </c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7"/>
    </row>
    <row r="20" spans="1:161" ht="18" customHeight="1" thickBot="1">
      <c r="A20" s="73" t="s">
        <v>26</v>
      </c>
      <c r="EQ20" s="81" t="s">
        <v>27</v>
      </c>
      <c r="ES20" s="136" t="s">
        <v>28</v>
      </c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8"/>
    </row>
    <row r="22" spans="1:161" s="9" customFormat="1" ht="10.5">
      <c r="A22" s="144" t="s">
        <v>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</row>
    <row r="24" spans="1:161">
      <c r="A24" s="129" t="s">
        <v>30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1"/>
      <c r="BX24" s="148" t="s">
        <v>31</v>
      </c>
      <c r="BY24" s="149"/>
      <c r="BZ24" s="149"/>
      <c r="CA24" s="149"/>
      <c r="CB24" s="149"/>
      <c r="CC24" s="149"/>
      <c r="CD24" s="149"/>
      <c r="CE24" s="150"/>
      <c r="CF24" s="148" t="s">
        <v>32</v>
      </c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50"/>
      <c r="CS24" s="148" t="s">
        <v>33</v>
      </c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50"/>
      <c r="DF24" s="157" t="s">
        <v>34</v>
      </c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9"/>
    </row>
    <row r="25" spans="1:161" ht="11.25" customHeight="1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4"/>
      <c r="BX25" s="151"/>
      <c r="BY25" s="152"/>
      <c r="BZ25" s="152"/>
      <c r="CA25" s="152"/>
      <c r="CB25" s="152"/>
      <c r="CC25" s="152"/>
      <c r="CD25" s="152"/>
      <c r="CE25" s="153"/>
      <c r="CF25" s="151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3"/>
      <c r="CS25" s="151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3"/>
      <c r="DF25" s="123" t="s">
        <v>35</v>
      </c>
      <c r="DG25" s="124"/>
      <c r="DH25" s="124"/>
      <c r="DI25" s="124"/>
      <c r="DJ25" s="124"/>
      <c r="DK25" s="124"/>
      <c r="DL25" s="125" t="s">
        <v>5</v>
      </c>
      <c r="DM25" s="125"/>
      <c r="DN25" s="125"/>
      <c r="DO25" s="139" t="s">
        <v>6</v>
      </c>
      <c r="DP25" s="139"/>
      <c r="DQ25" s="139"/>
      <c r="DR25" s="140"/>
      <c r="DS25" s="123" t="s">
        <v>35</v>
      </c>
      <c r="DT25" s="124"/>
      <c r="DU25" s="124"/>
      <c r="DV25" s="124"/>
      <c r="DW25" s="124"/>
      <c r="DX25" s="124"/>
      <c r="DY25" s="125" t="s">
        <v>9</v>
      </c>
      <c r="DZ25" s="125"/>
      <c r="EA25" s="125"/>
      <c r="EB25" s="139" t="s">
        <v>6</v>
      </c>
      <c r="EC25" s="139"/>
      <c r="ED25" s="139"/>
      <c r="EE25" s="140"/>
      <c r="EF25" s="123" t="s">
        <v>35</v>
      </c>
      <c r="EG25" s="124"/>
      <c r="EH25" s="124"/>
      <c r="EI25" s="124"/>
      <c r="EJ25" s="124"/>
      <c r="EK25" s="124"/>
      <c r="EL25" s="125" t="s">
        <v>11</v>
      </c>
      <c r="EM25" s="125"/>
      <c r="EN25" s="125"/>
      <c r="EO25" s="139" t="s">
        <v>6</v>
      </c>
      <c r="EP25" s="139"/>
      <c r="EQ25" s="139"/>
      <c r="ER25" s="140"/>
      <c r="ES25" s="148" t="s">
        <v>36</v>
      </c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50"/>
    </row>
    <row r="26" spans="1:161" ht="39" customHeigh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7"/>
      <c r="BX26" s="154"/>
      <c r="BY26" s="155"/>
      <c r="BZ26" s="155"/>
      <c r="CA26" s="155"/>
      <c r="CB26" s="155"/>
      <c r="CC26" s="155"/>
      <c r="CD26" s="155"/>
      <c r="CE26" s="156"/>
      <c r="CF26" s="154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6"/>
      <c r="CS26" s="154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6"/>
      <c r="DF26" s="160" t="s">
        <v>37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2"/>
      <c r="DS26" s="160" t="s">
        <v>38</v>
      </c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2"/>
      <c r="EF26" s="160" t="s">
        <v>39</v>
      </c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2"/>
      <c r="ES26" s="154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6"/>
    </row>
    <row r="27" spans="1:161" ht="12" thickBot="1">
      <c r="A27" s="166" t="s">
        <v>40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8"/>
      <c r="BX27" s="169" t="s">
        <v>41</v>
      </c>
      <c r="BY27" s="170"/>
      <c r="BZ27" s="170"/>
      <c r="CA27" s="170"/>
      <c r="CB27" s="170"/>
      <c r="CC27" s="170"/>
      <c r="CD27" s="170"/>
      <c r="CE27" s="171"/>
      <c r="CF27" s="169" t="s">
        <v>42</v>
      </c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1"/>
      <c r="CS27" s="169" t="s">
        <v>43</v>
      </c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1"/>
      <c r="DF27" s="141" t="s">
        <v>44</v>
      </c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3"/>
      <c r="DS27" s="141" t="s">
        <v>45</v>
      </c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3"/>
      <c r="EF27" s="141" t="s">
        <v>46</v>
      </c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3"/>
      <c r="ES27" s="141" t="s">
        <v>47</v>
      </c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3"/>
    </row>
    <row r="28" spans="1:161" ht="12.75" customHeight="1">
      <c r="A28" s="163" t="s">
        <v>48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95" t="s">
        <v>49</v>
      </c>
      <c r="BY28" s="96"/>
      <c r="BZ28" s="96"/>
      <c r="CA28" s="96"/>
      <c r="CB28" s="96"/>
      <c r="CC28" s="96"/>
      <c r="CD28" s="96"/>
      <c r="CE28" s="97"/>
      <c r="CF28" s="101" t="s">
        <v>50</v>
      </c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7"/>
      <c r="CS28" s="101" t="s">
        <v>50</v>
      </c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7"/>
      <c r="DF28" s="105">
        <v>75694.509999999995</v>
      </c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65"/>
      <c r="DS28" s="105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65"/>
      <c r="EF28" s="105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65"/>
      <c r="ES28" s="105" t="s">
        <v>50</v>
      </c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7"/>
    </row>
    <row r="29" spans="1:161" ht="12.75" customHeight="1">
      <c r="A29" s="163" t="s">
        <v>51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15" t="s">
        <v>52</v>
      </c>
      <c r="BY29" s="116"/>
      <c r="BZ29" s="116"/>
      <c r="CA29" s="116"/>
      <c r="CB29" s="116"/>
      <c r="CC29" s="116"/>
      <c r="CD29" s="116"/>
      <c r="CE29" s="172"/>
      <c r="CF29" s="173" t="s">
        <v>50</v>
      </c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72"/>
      <c r="CS29" s="173" t="s">
        <v>50</v>
      </c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72"/>
      <c r="DF29" s="174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6"/>
      <c r="DS29" s="17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6"/>
      <c r="EF29" s="174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6"/>
      <c r="ES29" s="174" t="s">
        <v>50</v>
      </c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7"/>
    </row>
    <row r="30" spans="1:161" ht="12.75">
      <c r="A30" s="214" t="s">
        <v>53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6" t="s">
        <v>54</v>
      </c>
      <c r="BY30" s="217"/>
      <c r="BZ30" s="217"/>
      <c r="CA30" s="217"/>
      <c r="CB30" s="217"/>
      <c r="CC30" s="217"/>
      <c r="CD30" s="217"/>
      <c r="CE30" s="218"/>
      <c r="CF30" s="219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8"/>
      <c r="CS30" s="173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72"/>
      <c r="DF30" s="198">
        <f>DF33+DF37</f>
        <v>11285301.76</v>
      </c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200"/>
      <c r="DS30" s="198">
        <f>DS33+DS37</f>
        <v>10045884.369999999</v>
      </c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200"/>
      <c r="EF30" s="198">
        <f>EF33+EF37</f>
        <v>10049884.369999999</v>
      </c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200"/>
      <c r="ES30" s="174" t="s">
        <v>50</v>
      </c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7"/>
    </row>
    <row r="31" spans="1:161" ht="8.25" customHeight="1">
      <c r="A31" s="178" t="s">
        <v>55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201" t="s">
        <v>56</v>
      </c>
      <c r="BY31" s="181"/>
      <c r="BZ31" s="181"/>
      <c r="CA31" s="181"/>
      <c r="CB31" s="181"/>
      <c r="CC31" s="181"/>
      <c r="CD31" s="181"/>
      <c r="CE31" s="182"/>
      <c r="CF31" s="180" t="s">
        <v>57</v>
      </c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2"/>
      <c r="CS31" s="180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2"/>
      <c r="DF31" s="203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5"/>
      <c r="DS31" s="203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5"/>
      <c r="EF31" s="203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5"/>
      <c r="ES31" s="209" t="s">
        <v>50</v>
      </c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1"/>
    </row>
    <row r="32" spans="1:161" ht="10.5" customHeight="1" thickBot="1">
      <c r="A32" s="114" t="s">
        <v>58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0"/>
      <c r="BW32" s="10"/>
      <c r="BX32" s="202"/>
      <c r="BY32" s="184"/>
      <c r="BZ32" s="184"/>
      <c r="CA32" s="184"/>
      <c r="CB32" s="184"/>
      <c r="CC32" s="184"/>
      <c r="CD32" s="184"/>
      <c r="CE32" s="185"/>
      <c r="CF32" s="189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1"/>
      <c r="CS32" s="183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5"/>
      <c r="DF32" s="206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8"/>
      <c r="DS32" s="206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8"/>
      <c r="EF32" s="206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8"/>
      <c r="ES32" s="212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213"/>
    </row>
    <row r="33" spans="1:161" ht="12.75" customHeight="1">
      <c r="A33" s="178" t="s">
        <v>55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80" t="s">
        <v>59</v>
      </c>
      <c r="BY33" s="181"/>
      <c r="BZ33" s="181"/>
      <c r="CA33" s="181"/>
      <c r="CB33" s="181"/>
      <c r="CC33" s="181"/>
      <c r="CD33" s="181"/>
      <c r="CE33" s="182"/>
      <c r="CF33" s="186" t="s">
        <v>60</v>
      </c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8"/>
      <c r="CS33" s="180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2"/>
      <c r="DF33" s="192">
        <f>DF35+DF36</f>
        <v>10828401.76</v>
      </c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4"/>
      <c r="DS33" s="192">
        <f>DS35+DS36</f>
        <v>9748384.3699999992</v>
      </c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4"/>
      <c r="EF33" s="192">
        <f>EF35+EF36</f>
        <v>9748384.3699999992</v>
      </c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4"/>
      <c r="ES33" s="209" t="s">
        <v>50</v>
      </c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1"/>
    </row>
    <row r="34" spans="1:161" ht="14.25" customHeight="1" thickBot="1">
      <c r="A34" s="223" t="s">
        <v>61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10"/>
      <c r="BW34" s="10"/>
      <c r="BX34" s="183"/>
      <c r="BY34" s="184"/>
      <c r="BZ34" s="184"/>
      <c r="CA34" s="184"/>
      <c r="CB34" s="184"/>
      <c r="CC34" s="184"/>
      <c r="CD34" s="184"/>
      <c r="CE34" s="185"/>
      <c r="CF34" s="189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1"/>
      <c r="CS34" s="189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1"/>
      <c r="DF34" s="195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7"/>
      <c r="DS34" s="195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7"/>
      <c r="EF34" s="195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7"/>
      <c r="ES34" s="220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2"/>
    </row>
    <row r="35" spans="1:161" ht="21" customHeight="1">
      <c r="A35" s="224" t="s">
        <v>62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6"/>
      <c r="BX35" s="202" t="s">
        <v>63</v>
      </c>
      <c r="BY35" s="184"/>
      <c r="BZ35" s="184"/>
      <c r="CA35" s="184"/>
      <c r="CB35" s="184"/>
      <c r="CC35" s="184"/>
      <c r="CD35" s="184"/>
      <c r="CE35" s="185"/>
      <c r="CF35" s="101" t="s">
        <v>60</v>
      </c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7"/>
      <c r="CS35" s="101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7"/>
      <c r="DF35" s="102">
        <f>992000</f>
        <v>992000</v>
      </c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4"/>
      <c r="DS35" s="102">
        <f>992000</f>
        <v>992000</v>
      </c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4"/>
      <c r="EF35" s="102">
        <f>992000</f>
        <v>992000</v>
      </c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4"/>
      <c r="ES35" s="105" t="s">
        <v>50</v>
      </c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7"/>
    </row>
    <row r="36" spans="1:161" ht="23.25" customHeight="1">
      <c r="A36" s="92" t="s">
        <v>64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115" t="s">
        <v>65</v>
      </c>
      <c r="BY36" s="116"/>
      <c r="BZ36" s="116"/>
      <c r="CA36" s="116"/>
      <c r="CB36" s="116"/>
      <c r="CC36" s="116"/>
      <c r="CD36" s="116"/>
      <c r="CE36" s="172"/>
      <c r="CF36" s="173" t="s">
        <v>60</v>
      </c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72"/>
      <c r="CS36" s="173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72"/>
      <c r="DF36" s="228">
        <f>8758249.37+613000+12000+25767+174814+252571.39</f>
        <v>9836401.7599999998</v>
      </c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30"/>
      <c r="DS36" s="228">
        <f>8756384.37</f>
        <v>8756384.3699999992</v>
      </c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30"/>
      <c r="EF36" s="228">
        <f>8756384.37</f>
        <v>8756384.3699999992</v>
      </c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30"/>
      <c r="ES36" s="174" t="s">
        <v>50</v>
      </c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7"/>
    </row>
    <row r="37" spans="1:161" ht="14.25" customHeight="1">
      <c r="A37" s="240" t="s">
        <v>66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2"/>
      <c r="BX37" s="115" t="s">
        <v>67</v>
      </c>
      <c r="BY37" s="116"/>
      <c r="BZ37" s="116"/>
      <c r="CA37" s="116"/>
      <c r="CB37" s="116"/>
      <c r="CC37" s="116"/>
      <c r="CD37" s="116"/>
      <c r="CE37" s="172"/>
      <c r="CF37" s="173" t="s">
        <v>68</v>
      </c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72"/>
      <c r="CS37" s="173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72"/>
      <c r="DF37" s="235">
        <f>DF38+DF40</f>
        <v>456900</v>
      </c>
      <c r="DG37" s="236"/>
      <c r="DH37" s="236"/>
      <c r="DI37" s="236"/>
      <c r="DJ37" s="236"/>
      <c r="DK37" s="236"/>
      <c r="DL37" s="236"/>
      <c r="DM37" s="236"/>
      <c r="DN37" s="236"/>
      <c r="DO37" s="236"/>
      <c r="DP37" s="236"/>
      <c r="DQ37" s="236"/>
      <c r="DR37" s="237"/>
      <c r="DS37" s="235">
        <f>DS38+DS40</f>
        <v>297500</v>
      </c>
      <c r="DT37" s="236"/>
      <c r="DU37" s="236"/>
      <c r="DV37" s="236"/>
      <c r="DW37" s="236"/>
      <c r="DX37" s="236"/>
      <c r="DY37" s="236"/>
      <c r="DZ37" s="236"/>
      <c r="EA37" s="236"/>
      <c r="EB37" s="236"/>
      <c r="EC37" s="236"/>
      <c r="ED37" s="236"/>
      <c r="EE37" s="237"/>
      <c r="EF37" s="235">
        <f>EF38+EF40</f>
        <v>301500</v>
      </c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7"/>
      <c r="ES37" s="174" t="s">
        <v>50</v>
      </c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7"/>
    </row>
    <row r="38" spans="1:161" ht="11.1" customHeight="1">
      <c r="A38" s="238" t="s">
        <v>55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01" t="s">
        <v>69</v>
      </c>
      <c r="BY38" s="181"/>
      <c r="BZ38" s="181"/>
      <c r="CA38" s="181"/>
      <c r="CB38" s="181"/>
      <c r="CC38" s="181"/>
      <c r="CD38" s="181"/>
      <c r="CE38" s="182"/>
      <c r="CF38" s="180" t="s">
        <v>68</v>
      </c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2"/>
      <c r="CS38" s="180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2"/>
      <c r="DF38" s="203">
        <f>251500+205400</f>
        <v>456900</v>
      </c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5"/>
      <c r="DS38" s="203">
        <f>297500</f>
        <v>297500</v>
      </c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5"/>
      <c r="EF38" s="203">
        <f>301500</f>
        <v>301500</v>
      </c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5"/>
      <c r="ES38" s="209" t="s">
        <v>50</v>
      </c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1"/>
    </row>
    <row r="39" spans="1:161" ht="11.1" customHeight="1">
      <c r="A39" s="231" t="s">
        <v>70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3"/>
      <c r="BX39" s="202"/>
      <c r="BY39" s="184"/>
      <c r="BZ39" s="184"/>
      <c r="CA39" s="184"/>
      <c r="CB39" s="184"/>
      <c r="CC39" s="184"/>
      <c r="CD39" s="184"/>
      <c r="CE39" s="185"/>
      <c r="CF39" s="183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3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06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8"/>
      <c r="DS39" s="206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8"/>
      <c r="EF39" s="206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8"/>
      <c r="ES39" s="212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213"/>
    </row>
    <row r="40" spans="1:161" ht="11.1" customHeight="1">
      <c r="A40" s="234" t="s">
        <v>71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3"/>
      <c r="BX40" s="115" t="s">
        <v>72</v>
      </c>
      <c r="BY40" s="116"/>
      <c r="BZ40" s="116"/>
      <c r="CA40" s="116"/>
      <c r="CB40" s="116"/>
      <c r="CC40" s="116"/>
      <c r="CD40" s="116"/>
      <c r="CE40" s="172"/>
      <c r="CF40" s="173" t="s">
        <v>68</v>
      </c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72"/>
      <c r="CS40" s="173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72"/>
      <c r="DF40" s="228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30"/>
      <c r="DS40" s="228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30"/>
      <c r="EF40" s="228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30"/>
      <c r="ES40" s="174" t="s">
        <v>50</v>
      </c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7"/>
    </row>
    <row r="41" spans="1:161" ht="15.75" customHeight="1">
      <c r="A41" s="214" t="s">
        <v>73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6" t="s">
        <v>74</v>
      </c>
      <c r="BY41" s="217"/>
      <c r="BZ41" s="217"/>
      <c r="CA41" s="217"/>
      <c r="CB41" s="217"/>
      <c r="CC41" s="217"/>
      <c r="CD41" s="217"/>
      <c r="CE41" s="218"/>
      <c r="CF41" s="219" t="s">
        <v>50</v>
      </c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8"/>
      <c r="CS41" s="173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72"/>
      <c r="DF41" s="243">
        <f>DF42+DF71+DF76</f>
        <v>11285301.76</v>
      </c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5"/>
      <c r="DS41" s="243">
        <f>DS42+DS71+DS76</f>
        <v>10045884.370000001</v>
      </c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5"/>
      <c r="EF41" s="243">
        <f>EF42+EF71+EF76</f>
        <v>10049884.370000001</v>
      </c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5"/>
      <c r="ES41" s="174" t="s">
        <v>50</v>
      </c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7"/>
    </row>
    <row r="42" spans="1:161" ht="22.5" customHeight="1">
      <c r="A42" s="246" t="s">
        <v>75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115" t="s">
        <v>76</v>
      </c>
      <c r="BY42" s="116"/>
      <c r="BZ42" s="116"/>
      <c r="CA42" s="116"/>
      <c r="CB42" s="116"/>
      <c r="CC42" s="116"/>
      <c r="CD42" s="116"/>
      <c r="CE42" s="172"/>
      <c r="CF42" s="173" t="s">
        <v>50</v>
      </c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72"/>
      <c r="CS42" s="173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72"/>
      <c r="DF42" s="243">
        <f>DF43+DF44+DF45+DF46+DF47+DF53+DF54+DF55+DF56+DF58+DF59+DF60+DF62+DF63+DF64+DF57+DF61+DF65</f>
        <v>9131880</v>
      </c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5"/>
      <c r="DS42" s="243">
        <f>DS43+DS44+DS45+DS46+DS47+DS53+DS54+DS55+DS56+DS58+DS59+DS60+DS62+DS63+DS64+DS57+DS61+DS65</f>
        <v>7994000</v>
      </c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5"/>
      <c r="EF42" s="243">
        <f>EF43+EF44+EF45+EF46+EF47+EF53+EF54+EF55+EF56+EF58+EF59+EF60+EF62+EF63+EF64+EF57+EF61+EF65</f>
        <v>7998000</v>
      </c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5"/>
      <c r="ES42" s="174" t="s">
        <v>50</v>
      </c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7"/>
    </row>
    <row r="43" spans="1:161" ht="22.5" customHeight="1">
      <c r="A43" s="92" t="s">
        <v>77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115" t="s">
        <v>78</v>
      </c>
      <c r="BY43" s="116"/>
      <c r="BZ43" s="116"/>
      <c r="CA43" s="116"/>
      <c r="CB43" s="116"/>
      <c r="CC43" s="116"/>
      <c r="CD43" s="116"/>
      <c r="CE43" s="172"/>
      <c r="CF43" s="173" t="s">
        <v>79</v>
      </c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72"/>
      <c r="CS43" s="173" t="s">
        <v>80</v>
      </c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72"/>
      <c r="DF43" s="248">
        <f>3080000+410000</f>
        <v>3490000</v>
      </c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50"/>
      <c r="DS43" s="248">
        <f>3080000</f>
        <v>3080000</v>
      </c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50"/>
      <c r="EF43" s="248">
        <f>3080000</f>
        <v>3080000</v>
      </c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50"/>
      <c r="ES43" s="174" t="s">
        <v>50</v>
      </c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7"/>
    </row>
    <row r="44" spans="1:161" ht="22.5" customHeight="1">
      <c r="A44" s="92" t="s">
        <v>81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115" t="s">
        <v>78</v>
      </c>
      <c r="BY44" s="116"/>
      <c r="BZ44" s="116"/>
      <c r="CA44" s="116"/>
      <c r="CB44" s="116"/>
      <c r="CC44" s="116"/>
      <c r="CD44" s="116"/>
      <c r="CE44" s="172"/>
      <c r="CF44" s="173" t="s">
        <v>79</v>
      </c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72"/>
      <c r="CS44" s="173" t="s">
        <v>252</v>
      </c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72"/>
      <c r="DF44" s="228">
        <f>2590000+400000+115000</f>
        <v>3105000</v>
      </c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30"/>
      <c r="DS44" s="228">
        <f>2590000</f>
        <v>2590000</v>
      </c>
      <c r="DT44" s="229"/>
      <c r="DU44" s="229"/>
      <c r="DV44" s="229"/>
      <c r="DW44" s="229"/>
      <c r="DX44" s="229"/>
      <c r="DY44" s="229"/>
      <c r="DZ44" s="229"/>
      <c r="EA44" s="229"/>
      <c r="EB44" s="229"/>
      <c r="EC44" s="229"/>
      <c r="ED44" s="229"/>
      <c r="EE44" s="230"/>
      <c r="EF44" s="228">
        <f>2590000</f>
        <v>2590000</v>
      </c>
      <c r="EG44" s="229"/>
      <c r="EH44" s="229"/>
      <c r="EI44" s="229"/>
      <c r="EJ44" s="229"/>
      <c r="EK44" s="229"/>
      <c r="EL44" s="229"/>
      <c r="EM44" s="229"/>
      <c r="EN44" s="229"/>
      <c r="EO44" s="229"/>
      <c r="EP44" s="229"/>
      <c r="EQ44" s="229"/>
      <c r="ER44" s="230"/>
      <c r="ES44" s="174" t="s">
        <v>50</v>
      </c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7"/>
    </row>
    <row r="45" spans="1:161" ht="22.5" customHeight="1">
      <c r="A45" s="92" t="s">
        <v>81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115" t="s">
        <v>78</v>
      </c>
      <c r="BY45" s="116"/>
      <c r="BZ45" s="116"/>
      <c r="CA45" s="116"/>
      <c r="CB45" s="116"/>
      <c r="CC45" s="116"/>
      <c r="CD45" s="116"/>
      <c r="CE45" s="172"/>
      <c r="CF45" s="173" t="s">
        <v>79</v>
      </c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72"/>
      <c r="CS45" s="173" t="s">
        <v>253</v>
      </c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72"/>
      <c r="DF45" s="228">
        <f>170000+9000+27000</f>
        <v>206000</v>
      </c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30"/>
      <c r="DS45" s="228">
        <f>170000</f>
        <v>170000</v>
      </c>
      <c r="DT45" s="229"/>
      <c r="DU45" s="229"/>
      <c r="DV45" s="229"/>
      <c r="DW45" s="229"/>
      <c r="DX45" s="229"/>
      <c r="DY45" s="229"/>
      <c r="DZ45" s="229"/>
      <c r="EA45" s="229"/>
      <c r="EB45" s="229"/>
      <c r="EC45" s="229"/>
      <c r="ED45" s="229"/>
      <c r="EE45" s="230"/>
      <c r="EF45" s="228">
        <f>170000</f>
        <v>170000</v>
      </c>
      <c r="EG45" s="229"/>
      <c r="EH45" s="229"/>
      <c r="EI45" s="229"/>
      <c r="EJ45" s="229"/>
      <c r="EK45" s="229"/>
      <c r="EL45" s="229"/>
      <c r="EM45" s="229"/>
      <c r="EN45" s="229"/>
      <c r="EO45" s="229"/>
      <c r="EP45" s="229"/>
      <c r="EQ45" s="229"/>
      <c r="ER45" s="230"/>
      <c r="ES45" s="174" t="s">
        <v>50</v>
      </c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7"/>
    </row>
    <row r="46" spans="1:161" ht="22.5" hidden="1" customHeight="1">
      <c r="A46" s="92" t="s">
        <v>81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115" t="s">
        <v>78</v>
      </c>
      <c r="BY46" s="116"/>
      <c r="BZ46" s="116"/>
      <c r="CA46" s="116"/>
      <c r="CB46" s="116"/>
      <c r="CC46" s="116"/>
      <c r="CD46" s="116"/>
      <c r="CE46" s="172"/>
      <c r="CF46" s="173" t="s">
        <v>79</v>
      </c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72"/>
      <c r="CS46" s="173" t="s">
        <v>82</v>
      </c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72"/>
      <c r="DF46" s="228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30"/>
      <c r="DS46" s="228"/>
      <c r="DT46" s="229"/>
      <c r="DU46" s="229"/>
      <c r="DV46" s="229"/>
      <c r="DW46" s="229"/>
      <c r="DX46" s="229"/>
      <c r="DY46" s="229"/>
      <c r="DZ46" s="229"/>
      <c r="EA46" s="229"/>
      <c r="EB46" s="229"/>
      <c r="EC46" s="229"/>
      <c r="ED46" s="229"/>
      <c r="EE46" s="230"/>
      <c r="EF46" s="228"/>
      <c r="EG46" s="229"/>
      <c r="EH46" s="229"/>
      <c r="EI46" s="229"/>
      <c r="EJ46" s="229"/>
      <c r="EK46" s="229"/>
      <c r="EL46" s="229"/>
      <c r="EM46" s="229"/>
      <c r="EN46" s="229"/>
      <c r="EO46" s="229"/>
      <c r="EP46" s="229"/>
      <c r="EQ46" s="229"/>
      <c r="ER46" s="230"/>
      <c r="ES46" s="174" t="s">
        <v>50</v>
      </c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7"/>
    </row>
    <row r="47" spans="1:161" ht="23.25" hidden="1" customHeight="1">
      <c r="A47" s="92" t="s">
        <v>83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2"/>
      <c r="BX47" s="115" t="s">
        <v>78</v>
      </c>
      <c r="BY47" s="116"/>
      <c r="BZ47" s="116"/>
      <c r="CA47" s="116"/>
      <c r="CB47" s="116"/>
      <c r="CC47" s="116"/>
      <c r="CD47" s="116"/>
      <c r="CE47" s="172"/>
      <c r="CF47" s="173" t="s">
        <v>79</v>
      </c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72"/>
      <c r="CS47" s="173" t="s">
        <v>84</v>
      </c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72"/>
      <c r="DF47" s="228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30"/>
      <c r="DS47" s="228"/>
      <c r="DT47" s="229"/>
      <c r="DU47" s="229"/>
      <c r="DV47" s="229"/>
      <c r="DW47" s="229"/>
      <c r="DX47" s="229"/>
      <c r="DY47" s="229"/>
      <c r="DZ47" s="229"/>
      <c r="EA47" s="229"/>
      <c r="EB47" s="229"/>
      <c r="EC47" s="229"/>
      <c r="ED47" s="229"/>
      <c r="EE47" s="230"/>
      <c r="EF47" s="228"/>
      <c r="EG47" s="229"/>
      <c r="EH47" s="229"/>
      <c r="EI47" s="229"/>
      <c r="EJ47" s="229"/>
      <c r="EK47" s="229"/>
      <c r="EL47" s="229"/>
      <c r="EM47" s="229"/>
      <c r="EN47" s="229"/>
      <c r="EO47" s="229"/>
      <c r="EP47" s="229"/>
      <c r="EQ47" s="229"/>
      <c r="ER47" s="230"/>
      <c r="ES47" s="174" t="s">
        <v>50</v>
      </c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7"/>
    </row>
    <row r="48" spans="1:161" ht="11.1" hidden="1" customHeight="1">
      <c r="A48" s="92" t="s">
        <v>85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4"/>
      <c r="BX48" s="115" t="s">
        <v>86</v>
      </c>
      <c r="BY48" s="116"/>
      <c r="BZ48" s="116"/>
      <c r="CA48" s="116"/>
      <c r="CB48" s="116"/>
      <c r="CC48" s="116"/>
      <c r="CD48" s="116"/>
      <c r="CE48" s="172"/>
      <c r="CF48" s="173" t="s">
        <v>87</v>
      </c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72"/>
      <c r="CS48" s="173" t="s">
        <v>88</v>
      </c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72"/>
      <c r="DF48" s="228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30"/>
      <c r="DS48" s="228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30"/>
      <c r="EF48" s="228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30"/>
      <c r="ES48" s="174" t="s">
        <v>50</v>
      </c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7"/>
    </row>
    <row r="49" spans="1:161" ht="11.1" hidden="1" customHeight="1">
      <c r="A49" s="92" t="s">
        <v>85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4"/>
      <c r="BX49" s="115" t="s">
        <v>86</v>
      </c>
      <c r="BY49" s="116"/>
      <c r="BZ49" s="116"/>
      <c r="CA49" s="116"/>
      <c r="CB49" s="116"/>
      <c r="CC49" s="116"/>
      <c r="CD49" s="116"/>
      <c r="CE49" s="172"/>
      <c r="CF49" s="173" t="s">
        <v>87</v>
      </c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72"/>
      <c r="CS49" s="173" t="s">
        <v>89</v>
      </c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72"/>
      <c r="DF49" s="228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30"/>
      <c r="DS49" s="228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30"/>
      <c r="EF49" s="228"/>
      <c r="EG49" s="229"/>
      <c r="EH49" s="229"/>
      <c r="EI49" s="229"/>
      <c r="EJ49" s="229"/>
      <c r="EK49" s="229"/>
      <c r="EL49" s="229"/>
      <c r="EM49" s="229"/>
      <c r="EN49" s="229"/>
      <c r="EO49" s="229"/>
      <c r="EP49" s="229"/>
      <c r="EQ49" s="229"/>
      <c r="ER49" s="230"/>
      <c r="ES49" s="174" t="s">
        <v>50</v>
      </c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7"/>
    </row>
    <row r="50" spans="1:161" ht="11.1" hidden="1" customHeight="1">
      <c r="A50" s="92" t="s">
        <v>85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4"/>
      <c r="BX50" s="115" t="s">
        <v>86</v>
      </c>
      <c r="BY50" s="116"/>
      <c r="BZ50" s="116"/>
      <c r="CA50" s="116"/>
      <c r="CB50" s="116"/>
      <c r="CC50" s="116"/>
      <c r="CD50" s="116"/>
      <c r="CE50" s="172"/>
      <c r="CF50" s="173" t="s">
        <v>87</v>
      </c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72"/>
      <c r="CS50" s="173" t="s">
        <v>90</v>
      </c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72"/>
      <c r="DF50" s="228"/>
      <c r="DG50" s="229"/>
      <c r="DH50" s="229"/>
      <c r="DI50" s="229"/>
      <c r="DJ50" s="229"/>
      <c r="DK50" s="229"/>
      <c r="DL50" s="229"/>
      <c r="DM50" s="229"/>
      <c r="DN50" s="229"/>
      <c r="DO50" s="229"/>
      <c r="DP50" s="229"/>
      <c r="DQ50" s="229"/>
      <c r="DR50" s="230"/>
      <c r="DS50" s="228"/>
      <c r="DT50" s="229"/>
      <c r="DU50" s="229"/>
      <c r="DV50" s="229"/>
      <c r="DW50" s="229"/>
      <c r="DX50" s="229"/>
      <c r="DY50" s="229"/>
      <c r="DZ50" s="229"/>
      <c r="EA50" s="229"/>
      <c r="EB50" s="229"/>
      <c r="EC50" s="229"/>
      <c r="ED50" s="229"/>
      <c r="EE50" s="230"/>
      <c r="EF50" s="228"/>
      <c r="EG50" s="229"/>
      <c r="EH50" s="229"/>
      <c r="EI50" s="229"/>
      <c r="EJ50" s="229"/>
      <c r="EK50" s="229"/>
      <c r="EL50" s="229"/>
      <c r="EM50" s="229"/>
      <c r="EN50" s="229"/>
      <c r="EO50" s="229"/>
      <c r="EP50" s="229"/>
      <c r="EQ50" s="229"/>
      <c r="ER50" s="230"/>
      <c r="ES50" s="174" t="s">
        <v>50</v>
      </c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7"/>
    </row>
    <row r="51" spans="1:161" ht="11.1" hidden="1" customHeight="1">
      <c r="A51" s="92" t="s">
        <v>85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4"/>
      <c r="BX51" s="115" t="s">
        <v>86</v>
      </c>
      <c r="BY51" s="116"/>
      <c r="BZ51" s="116"/>
      <c r="CA51" s="116"/>
      <c r="CB51" s="116"/>
      <c r="CC51" s="116"/>
      <c r="CD51" s="116"/>
      <c r="CE51" s="172"/>
      <c r="CF51" s="173" t="s">
        <v>87</v>
      </c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72"/>
      <c r="CS51" s="173" t="s">
        <v>91</v>
      </c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72"/>
      <c r="DF51" s="228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30"/>
      <c r="DS51" s="228"/>
      <c r="DT51" s="229"/>
      <c r="DU51" s="229"/>
      <c r="DV51" s="229"/>
      <c r="DW51" s="229"/>
      <c r="DX51" s="229"/>
      <c r="DY51" s="229"/>
      <c r="DZ51" s="229"/>
      <c r="EA51" s="229"/>
      <c r="EB51" s="229"/>
      <c r="EC51" s="229"/>
      <c r="ED51" s="229"/>
      <c r="EE51" s="230"/>
      <c r="EF51" s="228"/>
      <c r="EG51" s="229"/>
      <c r="EH51" s="229"/>
      <c r="EI51" s="229"/>
      <c r="EJ51" s="229"/>
      <c r="EK51" s="229"/>
      <c r="EL51" s="229"/>
      <c r="EM51" s="229"/>
      <c r="EN51" s="229"/>
      <c r="EO51" s="229"/>
      <c r="EP51" s="229"/>
      <c r="EQ51" s="229"/>
      <c r="ER51" s="230"/>
      <c r="ES51" s="174" t="s">
        <v>50</v>
      </c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7"/>
    </row>
    <row r="52" spans="1:161" ht="11.1" hidden="1" customHeight="1">
      <c r="A52" s="92" t="s">
        <v>85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4"/>
      <c r="BX52" s="115" t="s">
        <v>86</v>
      </c>
      <c r="BY52" s="116"/>
      <c r="BZ52" s="116"/>
      <c r="CA52" s="116"/>
      <c r="CB52" s="116"/>
      <c r="CC52" s="116"/>
      <c r="CD52" s="116"/>
      <c r="CE52" s="172"/>
      <c r="CF52" s="173" t="s">
        <v>87</v>
      </c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72"/>
      <c r="CS52" s="173" t="s">
        <v>92</v>
      </c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72"/>
      <c r="DF52" s="228"/>
      <c r="DG52" s="229"/>
      <c r="DH52" s="229"/>
      <c r="DI52" s="229"/>
      <c r="DJ52" s="229"/>
      <c r="DK52" s="229"/>
      <c r="DL52" s="229"/>
      <c r="DM52" s="229"/>
      <c r="DN52" s="229"/>
      <c r="DO52" s="229"/>
      <c r="DP52" s="229"/>
      <c r="DQ52" s="229"/>
      <c r="DR52" s="230"/>
      <c r="DS52" s="228"/>
      <c r="DT52" s="229"/>
      <c r="DU52" s="229"/>
      <c r="DV52" s="229"/>
      <c r="DW52" s="229"/>
      <c r="DX52" s="229"/>
      <c r="DY52" s="229"/>
      <c r="DZ52" s="229"/>
      <c r="EA52" s="229"/>
      <c r="EB52" s="229"/>
      <c r="EC52" s="229"/>
      <c r="ED52" s="229"/>
      <c r="EE52" s="230"/>
      <c r="EF52" s="228"/>
      <c r="EG52" s="229"/>
      <c r="EH52" s="229"/>
      <c r="EI52" s="229"/>
      <c r="EJ52" s="229"/>
      <c r="EK52" s="229"/>
      <c r="EL52" s="229"/>
      <c r="EM52" s="229"/>
      <c r="EN52" s="229"/>
      <c r="EO52" s="229"/>
      <c r="EP52" s="229"/>
      <c r="EQ52" s="229"/>
      <c r="ER52" s="230"/>
      <c r="ES52" s="174" t="s">
        <v>50</v>
      </c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7"/>
    </row>
    <row r="53" spans="1:161" ht="12" customHeight="1">
      <c r="A53" s="92" t="s">
        <v>93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115" t="s">
        <v>78</v>
      </c>
      <c r="BY53" s="116"/>
      <c r="BZ53" s="116"/>
      <c r="CA53" s="116"/>
      <c r="CB53" s="116"/>
      <c r="CC53" s="116"/>
      <c r="CD53" s="116"/>
      <c r="CE53" s="172"/>
      <c r="CF53" s="173" t="s">
        <v>79</v>
      </c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72"/>
      <c r="CS53" s="173" t="s">
        <v>94</v>
      </c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72"/>
      <c r="DF53" s="248">
        <f>40000</f>
        <v>40000</v>
      </c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50"/>
      <c r="DS53" s="248">
        <f>40000</f>
        <v>40000</v>
      </c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50"/>
      <c r="EF53" s="248">
        <f>40000</f>
        <v>40000</v>
      </c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50"/>
      <c r="ES53" s="174" t="s">
        <v>50</v>
      </c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7"/>
    </row>
    <row r="54" spans="1:161" ht="12" customHeight="1">
      <c r="A54" s="92" t="s">
        <v>93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115" t="s">
        <v>78</v>
      </c>
      <c r="BY54" s="116"/>
      <c r="BZ54" s="116"/>
      <c r="CA54" s="116"/>
      <c r="CB54" s="116"/>
      <c r="CC54" s="116"/>
      <c r="CD54" s="116"/>
      <c r="CE54" s="172"/>
      <c r="CF54" s="173" t="s">
        <v>79</v>
      </c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72"/>
      <c r="CS54" s="173" t="s">
        <v>254</v>
      </c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72"/>
      <c r="DF54" s="228">
        <f>40000</f>
        <v>40000</v>
      </c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30"/>
      <c r="DS54" s="228">
        <f>40000</f>
        <v>40000</v>
      </c>
      <c r="DT54" s="229"/>
      <c r="DU54" s="229"/>
      <c r="DV54" s="229"/>
      <c r="DW54" s="229"/>
      <c r="DX54" s="229"/>
      <c r="DY54" s="229"/>
      <c r="DZ54" s="229"/>
      <c r="EA54" s="229"/>
      <c r="EB54" s="229"/>
      <c r="EC54" s="229"/>
      <c r="ED54" s="229"/>
      <c r="EE54" s="230"/>
      <c r="EF54" s="228">
        <f>40000</f>
        <v>40000</v>
      </c>
      <c r="EG54" s="229"/>
      <c r="EH54" s="229"/>
      <c r="EI54" s="229"/>
      <c r="EJ54" s="229"/>
      <c r="EK54" s="229"/>
      <c r="EL54" s="229"/>
      <c r="EM54" s="229"/>
      <c r="EN54" s="229"/>
      <c r="EO54" s="229"/>
      <c r="EP54" s="229"/>
      <c r="EQ54" s="229"/>
      <c r="ER54" s="230"/>
      <c r="ES54" s="174" t="s">
        <v>50</v>
      </c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7"/>
    </row>
    <row r="55" spans="1:161" ht="12" customHeight="1">
      <c r="A55" s="92" t="s">
        <v>93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115" t="s">
        <v>78</v>
      </c>
      <c r="BY55" s="116"/>
      <c r="BZ55" s="116"/>
      <c r="CA55" s="116"/>
      <c r="CB55" s="116"/>
      <c r="CC55" s="116"/>
      <c r="CD55" s="116"/>
      <c r="CE55" s="172"/>
      <c r="CF55" s="173" t="s">
        <v>79</v>
      </c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72"/>
      <c r="CS55" s="173" t="s">
        <v>255</v>
      </c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72"/>
      <c r="DF55" s="228">
        <f>5000</f>
        <v>5000</v>
      </c>
      <c r="DG55" s="229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  <c r="DR55" s="230"/>
      <c r="DS55" s="228">
        <f>5000</f>
        <v>5000</v>
      </c>
      <c r="DT55" s="229"/>
      <c r="DU55" s="229"/>
      <c r="DV55" s="229"/>
      <c r="DW55" s="229"/>
      <c r="DX55" s="229"/>
      <c r="DY55" s="229"/>
      <c r="DZ55" s="229"/>
      <c r="EA55" s="229"/>
      <c r="EB55" s="229"/>
      <c r="EC55" s="229"/>
      <c r="ED55" s="229"/>
      <c r="EE55" s="230"/>
      <c r="EF55" s="228">
        <f>5000</f>
        <v>5000</v>
      </c>
      <c r="EG55" s="229"/>
      <c r="EH55" s="229"/>
      <c r="EI55" s="229"/>
      <c r="EJ55" s="229"/>
      <c r="EK55" s="229"/>
      <c r="EL55" s="229"/>
      <c r="EM55" s="229"/>
      <c r="EN55" s="229"/>
      <c r="EO55" s="229"/>
      <c r="EP55" s="229"/>
      <c r="EQ55" s="229"/>
      <c r="ER55" s="230"/>
      <c r="ES55" s="174" t="s">
        <v>50</v>
      </c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7"/>
    </row>
    <row r="56" spans="1:161" ht="12" hidden="1" customHeight="1">
      <c r="A56" s="92" t="s">
        <v>93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115" t="s">
        <v>78</v>
      </c>
      <c r="BY56" s="116"/>
      <c r="BZ56" s="116"/>
      <c r="CA56" s="116"/>
      <c r="CB56" s="116"/>
      <c r="CC56" s="116"/>
      <c r="CD56" s="116"/>
      <c r="CE56" s="172"/>
      <c r="CF56" s="173" t="s">
        <v>79</v>
      </c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72"/>
      <c r="CS56" s="173" t="s">
        <v>97</v>
      </c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72"/>
      <c r="DF56" s="228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30"/>
      <c r="DS56" s="228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30"/>
      <c r="EF56" s="228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30"/>
      <c r="ES56" s="174" t="s">
        <v>50</v>
      </c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7"/>
    </row>
    <row r="57" spans="1:161" ht="12" hidden="1" customHeight="1">
      <c r="A57" s="92" t="s">
        <v>93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115" t="s">
        <v>78</v>
      </c>
      <c r="BY57" s="116"/>
      <c r="BZ57" s="116"/>
      <c r="CA57" s="116"/>
      <c r="CB57" s="116"/>
      <c r="CC57" s="116"/>
      <c r="CD57" s="116"/>
      <c r="CE57" s="172"/>
      <c r="CF57" s="173" t="s">
        <v>79</v>
      </c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72"/>
      <c r="CS57" s="173" t="s">
        <v>98</v>
      </c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72"/>
      <c r="DF57" s="228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30"/>
      <c r="DS57" s="228"/>
      <c r="DT57" s="229"/>
      <c r="DU57" s="229"/>
      <c r="DV57" s="229"/>
      <c r="DW57" s="229"/>
      <c r="DX57" s="229"/>
      <c r="DY57" s="229"/>
      <c r="DZ57" s="229"/>
      <c r="EA57" s="229"/>
      <c r="EB57" s="229"/>
      <c r="EC57" s="229"/>
      <c r="ED57" s="229"/>
      <c r="EE57" s="230"/>
      <c r="EF57" s="228"/>
      <c r="EG57" s="229"/>
      <c r="EH57" s="229"/>
      <c r="EI57" s="229"/>
      <c r="EJ57" s="229"/>
      <c r="EK57" s="229"/>
      <c r="EL57" s="229"/>
      <c r="EM57" s="229"/>
      <c r="EN57" s="229"/>
      <c r="EO57" s="229"/>
      <c r="EP57" s="229"/>
      <c r="EQ57" s="229"/>
      <c r="ER57" s="230"/>
      <c r="ES57" s="174" t="s">
        <v>50</v>
      </c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7"/>
    </row>
    <row r="58" spans="1:161" ht="15.75" hidden="1" customHeight="1">
      <c r="A58" s="92" t="s">
        <v>99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115" t="s">
        <v>86</v>
      </c>
      <c r="BY58" s="116"/>
      <c r="BZ58" s="116"/>
      <c r="CA58" s="116"/>
      <c r="CB58" s="116"/>
      <c r="CC58" s="116"/>
      <c r="CD58" s="116"/>
      <c r="CE58" s="172"/>
      <c r="CF58" s="173" t="s">
        <v>100</v>
      </c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72"/>
      <c r="CS58" s="173" t="s">
        <v>94</v>
      </c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72"/>
      <c r="DF58" s="228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30"/>
      <c r="DS58" s="228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30"/>
      <c r="EF58" s="228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30"/>
      <c r="ES58" s="174" t="s">
        <v>50</v>
      </c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7"/>
    </row>
    <row r="59" spans="1:161" ht="15.75" hidden="1" customHeight="1">
      <c r="A59" s="92" t="s">
        <v>99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115" t="s">
        <v>86</v>
      </c>
      <c r="BY59" s="116"/>
      <c r="BZ59" s="116"/>
      <c r="CA59" s="116"/>
      <c r="CB59" s="116"/>
      <c r="CC59" s="116"/>
      <c r="CD59" s="116"/>
      <c r="CE59" s="172"/>
      <c r="CF59" s="173" t="s">
        <v>100</v>
      </c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72"/>
      <c r="CS59" s="173" t="s">
        <v>95</v>
      </c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72"/>
      <c r="DF59" s="228"/>
      <c r="DG59" s="229"/>
      <c r="DH59" s="229"/>
      <c r="DI59" s="229"/>
      <c r="DJ59" s="229"/>
      <c r="DK59" s="229"/>
      <c r="DL59" s="229"/>
      <c r="DM59" s="229"/>
      <c r="DN59" s="229"/>
      <c r="DO59" s="229"/>
      <c r="DP59" s="229"/>
      <c r="DQ59" s="229"/>
      <c r="DR59" s="230"/>
      <c r="DS59" s="228"/>
      <c r="DT59" s="229"/>
      <c r="DU59" s="229"/>
      <c r="DV59" s="229"/>
      <c r="DW59" s="229"/>
      <c r="DX59" s="229"/>
      <c r="DY59" s="229"/>
      <c r="DZ59" s="229"/>
      <c r="EA59" s="229"/>
      <c r="EB59" s="229"/>
      <c r="EC59" s="229"/>
      <c r="ED59" s="229"/>
      <c r="EE59" s="230"/>
      <c r="EF59" s="228"/>
      <c r="EG59" s="229"/>
      <c r="EH59" s="229"/>
      <c r="EI59" s="229"/>
      <c r="EJ59" s="229"/>
      <c r="EK59" s="229"/>
      <c r="EL59" s="229"/>
      <c r="EM59" s="229"/>
      <c r="EN59" s="229"/>
      <c r="EO59" s="229"/>
      <c r="EP59" s="229"/>
      <c r="EQ59" s="229"/>
      <c r="ER59" s="230"/>
      <c r="ES59" s="174" t="s">
        <v>50</v>
      </c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7"/>
    </row>
    <row r="60" spans="1:161" ht="15.75" hidden="1" customHeight="1">
      <c r="A60" s="92" t="s">
        <v>99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115" t="s">
        <v>101</v>
      </c>
      <c r="BY60" s="116"/>
      <c r="BZ60" s="116"/>
      <c r="CA60" s="116"/>
      <c r="CB60" s="116"/>
      <c r="CC60" s="116"/>
      <c r="CD60" s="116"/>
      <c r="CE60" s="172"/>
      <c r="CF60" s="173" t="s">
        <v>100</v>
      </c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72"/>
      <c r="CS60" s="173" t="s">
        <v>96</v>
      </c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72"/>
      <c r="DF60" s="228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30"/>
      <c r="DS60" s="228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30"/>
      <c r="EF60" s="228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30"/>
      <c r="ES60" s="174" t="s">
        <v>50</v>
      </c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7"/>
    </row>
    <row r="61" spans="1:161" ht="10.5" customHeight="1">
      <c r="A61" s="253" t="s">
        <v>102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78"/>
      <c r="BW61" s="78"/>
      <c r="BX61" s="115" t="s">
        <v>103</v>
      </c>
      <c r="BY61" s="116"/>
      <c r="BZ61" s="116"/>
      <c r="CA61" s="116"/>
      <c r="CB61" s="116"/>
      <c r="CC61" s="74"/>
      <c r="CD61" s="74"/>
      <c r="CE61" s="77"/>
      <c r="CF61" s="173" t="s">
        <v>100</v>
      </c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72"/>
      <c r="CS61" s="173" t="s">
        <v>104</v>
      </c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72"/>
      <c r="DF61" s="228"/>
      <c r="DG61" s="229"/>
      <c r="DH61" s="229"/>
      <c r="DI61" s="229"/>
      <c r="DJ61" s="229"/>
      <c r="DK61" s="229"/>
      <c r="DL61" s="229"/>
      <c r="DM61" s="229"/>
      <c r="DN61" s="229"/>
      <c r="DO61" s="229"/>
      <c r="DP61" s="229"/>
      <c r="DQ61" s="229"/>
      <c r="DR61" s="230"/>
      <c r="DS61" s="228"/>
      <c r="DT61" s="229"/>
      <c r="DU61" s="229"/>
      <c r="DV61" s="229"/>
      <c r="DW61" s="229"/>
      <c r="DX61" s="229"/>
      <c r="DY61" s="229"/>
      <c r="DZ61" s="229"/>
      <c r="EA61" s="229"/>
      <c r="EB61" s="229"/>
      <c r="EC61" s="229"/>
      <c r="ED61" s="229"/>
      <c r="EE61" s="230"/>
      <c r="EF61" s="228"/>
      <c r="EG61" s="229"/>
      <c r="EH61" s="229"/>
      <c r="EI61" s="229"/>
      <c r="EJ61" s="229"/>
      <c r="EK61" s="229"/>
      <c r="EL61" s="229"/>
      <c r="EM61" s="229"/>
      <c r="EN61" s="229"/>
      <c r="EO61" s="229"/>
      <c r="EP61" s="229"/>
      <c r="EQ61" s="229"/>
      <c r="ER61" s="230"/>
      <c r="ES61" s="174" t="s">
        <v>50</v>
      </c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7"/>
    </row>
    <row r="62" spans="1:161" ht="11.1" customHeight="1">
      <c r="A62" s="92" t="s">
        <v>105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4"/>
      <c r="BX62" s="115" t="s">
        <v>86</v>
      </c>
      <c r="BY62" s="116"/>
      <c r="BZ62" s="116"/>
      <c r="CA62" s="116"/>
      <c r="CB62" s="116"/>
      <c r="CC62" s="116"/>
      <c r="CD62" s="116"/>
      <c r="CE62" s="172"/>
      <c r="CF62" s="173" t="s">
        <v>100</v>
      </c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72"/>
      <c r="CS62" s="173" t="s">
        <v>256</v>
      </c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72"/>
      <c r="DF62" s="228">
        <f>5000-2000-1200</f>
        <v>1800</v>
      </c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30"/>
      <c r="DS62" s="228">
        <f>5000</f>
        <v>5000</v>
      </c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30"/>
      <c r="EF62" s="228">
        <f>5000</f>
        <v>5000</v>
      </c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30"/>
      <c r="ES62" s="174" t="s">
        <v>50</v>
      </c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7"/>
    </row>
    <row r="63" spans="1:161" ht="11.1" customHeight="1">
      <c r="A63" s="92" t="s">
        <v>105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4"/>
      <c r="BX63" s="115" t="s">
        <v>86</v>
      </c>
      <c r="BY63" s="116"/>
      <c r="BZ63" s="116"/>
      <c r="CA63" s="116"/>
      <c r="CB63" s="116"/>
      <c r="CC63" s="116"/>
      <c r="CD63" s="116"/>
      <c r="CE63" s="172"/>
      <c r="CF63" s="173" t="s">
        <v>100</v>
      </c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72"/>
      <c r="CS63" s="173" t="s">
        <v>257</v>
      </c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72"/>
      <c r="DF63" s="228">
        <f>5000+2000-1920</f>
        <v>5080</v>
      </c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30"/>
      <c r="DS63" s="228">
        <f>5000</f>
        <v>5000</v>
      </c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30"/>
      <c r="EF63" s="228">
        <f>5000</f>
        <v>5000</v>
      </c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30"/>
      <c r="ES63" s="174" t="s">
        <v>50</v>
      </c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7"/>
    </row>
    <row r="64" spans="1:161" ht="11.1" customHeight="1">
      <c r="A64" s="253" t="s">
        <v>106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5"/>
      <c r="BX64" s="115" t="s">
        <v>86</v>
      </c>
      <c r="BY64" s="116"/>
      <c r="BZ64" s="116"/>
      <c r="CA64" s="116"/>
      <c r="CB64" s="116"/>
      <c r="CC64" s="116"/>
      <c r="CD64" s="116"/>
      <c r="CE64" s="172"/>
      <c r="CF64" s="173" t="s">
        <v>100</v>
      </c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72"/>
      <c r="CS64" s="173" t="s">
        <v>104</v>
      </c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72"/>
      <c r="DF64" s="228">
        <f>250000+30000</f>
        <v>280000</v>
      </c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30"/>
      <c r="DS64" s="228">
        <f>296000</f>
        <v>296000</v>
      </c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30"/>
      <c r="EF64" s="228">
        <f>300000</f>
        <v>300000</v>
      </c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30"/>
      <c r="ES64" s="174" t="s">
        <v>50</v>
      </c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7"/>
    </row>
    <row r="65" spans="1:161" ht="21.75" customHeight="1">
      <c r="A65" s="256" t="s">
        <v>107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8"/>
      <c r="BX65" s="115" t="s">
        <v>101</v>
      </c>
      <c r="BY65" s="116"/>
      <c r="BZ65" s="116"/>
      <c r="CA65" s="116"/>
      <c r="CB65" s="116"/>
      <c r="CC65" s="116"/>
      <c r="CD65" s="116"/>
      <c r="CE65" s="172"/>
      <c r="CF65" s="173" t="s">
        <v>87</v>
      </c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72"/>
      <c r="CS65" s="173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72"/>
      <c r="DF65" s="235">
        <f>DF66+DF67+DF68+DF69+DF70</f>
        <v>1959000</v>
      </c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7"/>
      <c r="DS65" s="235">
        <f>DS66+DS67+DS68+DS69+DS70</f>
        <v>1763000</v>
      </c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7"/>
      <c r="EF65" s="235">
        <f t="shared" ref="EF65" si="0">EF66+EF67+EF68+EF69+EF70</f>
        <v>1763000</v>
      </c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7"/>
      <c r="ES65" s="174" t="s">
        <v>50</v>
      </c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7"/>
    </row>
    <row r="66" spans="1:161" ht="11.1" customHeight="1">
      <c r="A66" s="234" t="s">
        <v>85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3"/>
      <c r="BX66" s="115" t="s">
        <v>101</v>
      </c>
      <c r="BY66" s="116"/>
      <c r="BZ66" s="116"/>
      <c r="CA66" s="116"/>
      <c r="CB66" s="116"/>
      <c r="CC66" s="116"/>
      <c r="CD66" s="116"/>
      <c r="CE66" s="172"/>
      <c r="CF66" s="173" t="s">
        <v>87</v>
      </c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72"/>
      <c r="CS66" s="173" t="s">
        <v>88</v>
      </c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72"/>
      <c r="DF66" s="228">
        <f>930000+105000</f>
        <v>1035000</v>
      </c>
      <c r="DG66" s="229"/>
      <c r="DH66" s="229"/>
      <c r="DI66" s="229"/>
      <c r="DJ66" s="229"/>
      <c r="DK66" s="229"/>
      <c r="DL66" s="229"/>
      <c r="DM66" s="229"/>
      <c r="DN66" s="229"/>
      <c r="DO66" s="229"/>
      <c r="DP66" s="229"/>
      <c r="DQ66" s="229"/>
      <c r="DR66" s="230"/>
      <c r="DS66" s="228">
        <f>930000</f>
        <v>930000</v>
      </c>
      <c r="DT66" s="229"/>
      <c r="DU66" s="229"/>
      <c r="DV66" s="229"/>
      <c r="DW66" s="229"/>
      <c r="DX66" s="229"/>
      <c r="DY66" s="229"/>
      <c r="DZ66" s="229"/>
      <c r="EA66" s="229"/>
      <c r="EB66" s="229"/>
      <c r="EC66" s="229"/>
      <c r="ED66" s="229"/>
      <c r="EE66" s="230"/>
      <c r="EF66" s="228">
        <f>930000</f>
        <v>930000</v>
      </c>
      <c r="EG66" s="229"/>
      <c r="EH66" s="229"/>
      <c r="EI66" s="229"/>
      <c r="EJ66" s="229"/>
      <c r="EK66" s="229"/>
      <c r="EL66" s="229"/>
      <c r="EM66" s="229"/>
      <c r="EN66" s="229"/>
      <c r="EO66" s="229"/>
      <c r="EP66" s="229"/>
      <c r="EQ66" s="229"/>
      <c r="ER66" s="230"/>
      <c r="ES66" s="174" t="s">
        <v>50</v>
      </c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7"/>
    </row>
    <row r="67" spans="1:161" ht="11.1" customHeight="1">
      <c r="A67" s="234" t="s">
        <v>85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3"/>
      <c r="BX67" s="115" t="s">
        <v>101</v>
      </c>
      <c r="BY67" s="116"/>
      <c r="BZ67" s="116"/>
      <c r="CA67" s="116"/>
      <c r="CB67" s="116"/>
      <c r="CC67" s="116"/>
      <c r="CD67" s="116"/>
      <c r="CE67" s="172"/>
      <c r="CF67" s="173" t="s">
        <v>87</v>
      </c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72"/>
      <c r="CS67" s="173" t="s">
        <v>258</v>
      </c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72"/>
      <c r="DF67" s="228">
        <f>782000+200000-115000</f>
        <v>867000</v>
      </c>
      <c r="DG67" s="229"/>
      <c r="DH67" s="229"/>
      <c r="DI67" s="229"/>
      <c r="DJ67" s="229"/>
      <c r="DK67" s="229"/>
      <c r="DL67" s="229"/>
      <c r="DM67" s="229"/>
      <c r="DN67" s="229"/>
      <c r="DO67" s="229"/>
      <c r="DP67" s="229"/>
      <c r="DQ67" s="229"/>
      <c r="DR67" s="230"/>
      <c r="DS67" s="228">
        <f>782000</f>
        <v>782000</v>
      </c>
      <c r="DT67" s="229"/>
      <c r="DU67" s="229"/>
      <c r="DV67" s="229"/>
      <c r="DW67" s="229"/>
      <c r="DX67" s="229"/>
      <c r="DY67" s="229"/>
      <c r="DZ67" s="229"/>
      <c r="EA67" s="229"/>
      <c r="EB67" s="229"/>
      <c r="EC67" s="229"/>
      <c r="ED67" s="229"/>
      <c r="EE67" s="230"/>
      <c r="EF67" s="228">
        <f>782000</f>
        <v>782000</v>
      </c>
      <c r="EG67" s="229"/>
      <c r="EH67" s="229"/>
      <c r="EI67" s="229"/>
      <c r="EJ67" s="229"/>
      <c r="EK67" s="229"/>
      <c r="EL67" s="229"/>
      <c r="EM67" s="229"/>
      <c r="EN67" s="229"/>
      <c r="EO67" s="229"/>
      <c r="EP67" s="229"/>
      <c r="EQ67" s="229"/>
      <c r="ER67" s="230"/>
      <c r="ES67" s="174" t="s">
        <v>50</v>
      </c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7"/>
    </row>
    <row r="68" spans="1:161" ht="11.1" customHeight="1">
      <c r="A68" s="234" t="s">
        <v>85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3"/>
      <c r="BX68" s="115" t="s">
        <v>101</v>
      </c>
      <c r="BY68" s="116"/>
      <c r="BZ68" s="116"/>
      <c r="CA68" s="116"/>
      <c r="CB68" s="116"/>
      <c r="CC68" s="116"/>
      <c r="CD68" s="116"/>
      <c r="CE68" s="172"/>
      <c r="CF68" s="173" t="s">
        <v>87</v>
      </c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72"/>
      <c r="CS68" s="173" t="s">
        <v>259</v>
      </c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72"/>
      <c r="DF68" s="228">
        <f>51000+4000+2000</f>
        <v>57000</v>
      </c>
      <c r="DG68" s="229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  <c r="DR68" s="230"/>
      <c r="DS68" s="228">
        <f>51000</f>
        <v>51000</v>
      </c>
      <c r="DT68" s="229"/>
      <c r="DU68" s="229"/>
      <c r="DV68" s="229"/>
      <c r="DW68" s="229"/>
      <c r="DX68" s="229"/>
      <c r="DY68" s="229"/>
      <c r="DZ68" s="229"/>
      <c r="EA68" s="229"/>
      <c r="EB68" s="229"/>
      <c r="EC68" s="229"/>
      <c r="ED68" s="229"/>
      <c r="EE68" s="230"/>
      <c r="EF68" s="228">
        <f>51000</f>
        <v>51000</v>
      </c>
      <c r="EG68" s="229"/>
      <c r="EH68" s="229"/>
      <c r="EI68" s="229"/>
      <c r="EJ68" s="229"/>
      <c r="EK68" s="229"/>
      <c r="EL68" s="229"/>
      <c r="EM68" s="229"/>
      <c r="EN68" s="229"/>
      <c r="EO68" s="229"/>
      <c r="EP68" s="229"/>
      <c r="EQ68" s="229"/>
      <c r="ER68" s="230"/>
      <c r="ES68" s="174" t="s">
        <v>50</v>
      </c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7"/>
    </row>
    <row r="69" spans="1:161" ht="11.1" hidden="1" customHeight="1">
      <c r="A69" s="234" t="s">
        <v>85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3"/>
      <c r="BX69" s="115" t="s">
        <v>101</v>
      </c>
      <c r="BY69" s="116"/>
      <c r="BZ69" s="116"/>
      <c r="CA69" s="116"/>
      <c r="CB69" s="116"/>
      <c r="CC69" s="116"/>
      <c r="CD69" s="116"/>
      <c r="CE69" s="172"/>
      <c r="CF69" s="173" t="s">
        <v>87</v>
      </c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72"/>
      <c r="CS69" s="173" t="s">
        <v>91</v>
      </c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72"/>
      <c r="DF69" s="228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30"/>
      <c r="DS69" s="228"/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30"/>
      <c r="EF69" s="228"/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30"/>
      <c r="ES69" s="174" t="s">
        <v>50</v>
      </c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7"/>
    </row>
    <row r="70" spans="1:161" ht="11.1" hidden="1" customHeight="1">
      <c r="A70" s="234" t="s">
        <v>85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3"/>
      <c r="BX70" s="115" t="s">
        <v>101</v>
      </c>
      <c r="BY70" s="116"/>
      <c r="BZ70" s="116"/>
      <c r="CA70" s="116"/>
      <c r="CB70" s="116"/>
      <c r="CC70" s="116"/>
      <c r="CD70" s="116"/>
      <c r="CE70" s="172"/>
      <c r="CF70" s="173" t="s">
        <v>87</v>
      </c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72"/>
      <c r="CS70" s="173" t="s">
        <v>92</v>
      </c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72"/>
      <c r="DF70" s="228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30"/>
      <c r="DS70" s="228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30"/>
      <c r="EF70" s="228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30"/>
      <c r="ES70" s="174" t="s">
        <v>50</v>
      </c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7"/>
    </row>
    <row r="71" spans="1:161" ht="11.1" customHeight="1">
      <c r="A71" s="259" t="s">
        <v>108</v>
      </c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0"/>
      <c r="BQ71" s="260"/>
      <c r="BR71" s="260"/>
      <c r="BS71" s="260"/>
      <c r="BT71" s="260"/>
      <c r="BU71" s="260"/>
      <c r="BV71" s="260"/>
      <c r="BW71" s="260"/>
      <c r="BX71" s="115" t="s">
        <v>109</v>
      </c>
      <c r="BY71" s="116"/>
      <c r="BZ71" s="116"/>
      <c r="CA71" s="116"/>
      <c r="CB71" s="116"/>
      <c r="CC71" s="116"/>
      <c r="CD71" s="116"/>
      <c r="CE71" s="172"/>
      <c r="CF71" s="173" t="s">
        <v>110</v>
      </c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72"/>
      <c r="CS71" s="173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72"/>
      <c r="DF71" s="243">
        <f>DF72+DF73+DF74+DF75</f>
        <v>104635</v>
      </c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5"/>
      <c r="DS71" s="243">
        <f>DS72+DS73+DS74+DS75</f>
        <v>107293</v>
      </c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5"/>
      <c r="EF71" s="243">
        <f>EF72+EF73+EF74+EF75</f>
        <v>107293</v>
      </c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5"/>
      <c r="ES71" s="174" t="s">
        <v>50</v>
      </c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7"/>
    </row>
    <row r="72" spans="1:161" ht="21.75" customHeight="1">
      <c r="A72" s="92" t="s">
        <v>111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115" t="s">
        <v>112</v>
      </c>
      <c r="BY72" s="116"/>
      <c r="BZ72" s="116"/>
      <c r="CA72" s="116"/>
      <c r="CB72" s="116"/>
      <c r="CC72" s="116"/>
      <c r="CD72" s="116"/>
      <c r="CE72" s="172"/>
      <c r="CF72" s="173" t="s">
        <v>113</v>
      </c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72"/>
      <c r="CS72" s="173" t="s">
        <v>114</v>
      </c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72"/>
      <c r="DF72" s="228">
        <f>25767</f>
        <v>25767</v>
      </c>
      <c r="DG72" s="229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  <c r="DR72" s="230"/>
      <c r="DS72" s="228"/>
      <c r="DT72" s="229"/>
      <c r="DU72" s="229"/>
      <c r="DV72" s="229"/>
      <c r="DW72" s="229"/>
      <c r="DX72" s="229"/>
      <c r="DY72" s="229"/>
      <c r="DZ72" s="229"/>
      <c r="EA72" s="229"/>
      <c r="EB72" s="229"/>
      <c r="EC72" s="229"/>
      <c r="ED72" s="229"/>
      <c r="EE72" s="230"/>
      <c r="EF72" s="228"/>
      <c r="EG72" s="229"/>
      <c r="EH72" s="229"/>
      <c r="EI72" s="229"/>
      <c r="EJ72" s="229"/>
      <c r="EK72" s="229"/>
      <c r="EL72" s="229"/>
      <c r="EM72" s="229"/>
      <c r="EN72" s="229"/>
      <c r="EO72" s="229"/>
      <c r="EP72" s="229"/>
      <c r="EQ72" s="229"/>
      <c r="ER72" s="230"/>
      <c r="ES72" s="174" t="s">
        <v>50</v>
      </c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7"/>
    </row>
    <row r="73" spans="1:161" ht="12.75" customHeight="1">
      <c r="A73" s="92" t="s">
        <v>115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115" t="s">
        <v>112</v>
      </c>
      <c r="BY73" s="116"/>
      <c r="BZ73" s="116"/>
      <c r="CA73" s="116"/>
      <c r="CB73" s="116"/>
      <c r="CC73" s="116"/>
      <c r="CD73" s="116"/>
      <c r="CE73" s="172"/>
      <c r="CF73" s="173" t="s">
        <v>113</v>
      </c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72"/>
      <c r="CS73" s="173" t="s">
        <v>116</v>
      </c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72"/>
      <c r="DF73" s="228">
        <f>108158-30290</f>
        <v>77868</v>
      </c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30"/>
      <c r="DS73" s="228">
        <f>106293</f>
        <v>106293</v>
      </c>
      <c r="DT73" s="229"/>
      <c r="DU73" s="229"/>
      <c r="DV73" s="229"/>
      <c r="DW73" s="229"/>
      <c r="DX73" s="229"/>
      <c r="DY73" s="229"/>
      <c r="DZ73" s="229"/>
      <c r="EA73" s="229"/>
      <c r="EB73" s="229"/>
      <c r="EC73" s="229"/>
      <c r="ED73" s="229"/>
      <c r="EE73" s="230"/>
      <c r="EF73" s="228">
        <f>106293</f>
        <v>106293</v>
      </c>
      <c r="EG73" s="229"/>
      <c r="EH73" s="229"/>
      <c r="EI73" s="229"/>
      <c r="EJ73" s="229"/>
      <c r="EK73" s="229"/>
      <c r="EL73" s="229"/>
      <c r="EM73" s="229"/>
      <c r="EN73" s="229"/>
      <c r="EO73" s="229"/>
      <c r="EP73" s="229"/>
      <c r="EQ73" s="229"/>
      <c r="ER73" s="230"/>
      <c r="ES73" s="174" t="s">
        <v>50</v>
      </c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7"/>
    </row>
    <row r="74" spans="1:161" ht="10.5" customHeight="1">
      <c r="A74" s="92" t="s">
        <v>117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115" t="s">
        <v>118</v>
      </c>
      <c r="BY74" s="116"/>
      <c r="BZ74" s="116"/>
      <c r="CA74" s="116"/>
      <c r="CB74" s="116"/>
      <c r="CC74" s="116"/>
      <c r="CD74" s="116"/>
      <c r="CE74" s="172"/>
      <c r="CF74" s="173" t="s">
        <v>119</v>
      </c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72"/>
      <c r="CS74" s="173" t="s">
        <v>116</v>
      </c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72"/>
      <c r="DF74" s="228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30"/>
      <c r="DS74" s="228"/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30"/>
      <c r="EF74" s="228"/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30"/>
      <c r="ES74" s="174" t="s">
        <v>50</v>
      </c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7"/>
    </row>
    <row r="75" spans="1:161" ht="11.1" customHeight="1">
      <c r="A75" s="92" t="s">
        <v>120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115" t="s">
        <v>121</v>
      </c>
      <c r="BY75" s="116"/>
      <c r="BZ75" s="116"/>
      <c r="CA75" s="116"/>
      <c r="CB75" s="116"/>
      <c r="CC75" s="116"/>
      <c r="CD75" s="116"/>
      <c r="CE75" s="172"/>
      <c r="CF75" s="173" t="s">
        <v>122</v>
      </c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72"/>
      <c r="CS75" s="173" t="s">
        <v>123</v>
      </c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72"/>
      <c r="DF75" s="228">
        <f>1000</f>
        <v>1000</v>
      </c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30"/>
      <c r="DS75" s="228">
        <f>1000</f>
        <v>1000</v>
      </c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30"/>
      <c r="EF75" s="228">
        <f>1000</f>
        <v>1000</v>
      </c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30"/>
      <c r="ES75" s="174" t="s">
        <v>50</v>
      </c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7"/>
    </row>
    <row r="76" spans="1:161" ht="12.75" customHeight="1">
      <c r="A76" s="259" t="s">
        <v>124</v>
      </c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115" t="s">
        <v>125</v>
      </c>
      <c r="BY76" s="116"/>
      <c r="BZ76" s="116"/>
      <c r="CA76" s="116"/>
      <c r="CB76" s="116"/>
      <c r="CC76" s="116"/>
      <c r="CD76" s="116"/>
      <c r="CE76" s="172"/>
      <c r="CF76" s="173" t="s">
        <v>50</v>
      </c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72"/>
      <c r="CS76" s="173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72"/>
      <c r="DF76" s="261">
        <f>DF77+DF78+DF79+DF80+DF81+DF82+DF83+DF84+DF85+DF86+DF87+DF88+DF89+DF90+DF91+DF92+DF93+DF94+DF109</f>
        <v>2048786.7600000002</v>
      </c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3"/>
      <c r="DS76" s="261">
        <f>DS77+DS78+DS79+DS80+DS81+DS82+DS83+DS84+DS85+DS86+DS87+DS88+DS89+DS90+DS91+DS92+DS93+DS94+DS109</f>
        <v>1944591.37</v>
      </c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3"/>
      <c r="EF76" s="261">
        <f>EF77+EF78+EF79+EF80+EF81+EF82+EF83+EF84+EF85+EF86+EF87+EF88+EF89+EF90+EF91+EF92+EF93+EF94+EF109</f>
        <v>1944591.37</v>
      </c>
      <c r="EG76" s="262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3"/>
      <c r="ES76" s="174" t="s">
        <v>50</v>
      </c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7"/>
    </row>
    <row r="77" spans="1:161" ht="33" customHeight="1">
      <c r="A77" s="92" t="s">
        <v>126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4"/>
      <c r="BX77" s="115" t="s">
        <v>127</v>
      </c>
      <c r="BY77" s="116"/>
      <c r="BZ77" s="116"/>
      <c r="CA77" s="116"/>
      <c r="CB77" s="116"/>
      <c r="CC77" s="116"/>
      <c r="CD77" s="116"/>
      <c r="CE77" s="172"/>
      <c r="CF77" s="173" t="s">
        <v>128</v>
      </c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72"/>
      <c r="CS77" s="173" t="s">
        <v>142</v>
      </c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72"/>
      <c r="DF77" s="228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30"/>
      <c r="DS77" s="228"/>
      <c r="DT77" s="229"/>
      <c r="DU77" s="229"/>
      <c r="DV77" s="229"/>
      <c r="DW77" s="229"/>
      <c r="DX77" s="229"/>
      <c r="DY77" s="229"/>
      <c r="DZ77" s="229"/>
      <c r="EA77" s="229"/>
      <c r="EB77" s="229"/>
      <c r="EC77" s="229"/>
      <c r="ED77" s="229"/>
      <c r="EE77" s="230"/>
      <c r="EF77" s="228"/>
      <c r="EG77" s="229"/>
      <c r="EH77" s="229"/>
      <c r="EI77" s="229"/>
      <c r="EJ77" s="229"/>
      <c r="EK77" s="229"/>
      <c r="EL77" s="229"/>
      <c r="EM77" s="229"/>
      <c r="EN77" s="229"/>
      <c r="EO77" s="229"/>
      <c r="EP77" s="229"/>
      <c r="EQ77" s="229"/>
      <c r="ER77" s="230"/>
      <c r="ES77" s="174" t="s">
        <v>50</v>
      </c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7"/>
    </row>
    <row r="78" spans="1:161" ht="12.75" customHeight="1" thickBot="1">
      <c r="A78" s="92" t="s">
        <v>129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4"/>
      <c r="BX78" s="136" t="s">
        <v>130</v>
      </c>
      <c r="BY78" s="137"/>
      <c r="BZ78" s="137"/>
      <c r="CA78" s="137"/>
      <c r="CB78" s="137"/>
      <c r="CC78" s="137"/>
      <c r="CD78" s="137"/>
      <c r="CE78" s="264"/>
      <c r="CF78" s="265" t="s">
        <v>131</v>
      </c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264"/>
      <c r="CS78" s="265" t="s">
        <v>132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264"/>
      <c r="DF78" s="266">
        <f>30000</f>
        <v>30000</v>
      </c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8"/>
      <c r="DS78" s="266">
        <f>30000</f>
        <v>30000</v>
      </c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8"/>
      <c r="EF78" s="266">
        <f>30000</f>
        <v>30000</v>
      </c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8"/>
      <c r="ES78" s="269" t="s">
        <v>50</v>
      </c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1"/>
    </row>
    <row r="79" spans="1:161" ht="12.75" customHeight="1" thickBot="1">
      <c r="A79" s="92" t="s">
        <v>133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4"/>
      <c r="BX79" s="136" t="s">
        <v>130</v>
      </c>
      <c r="BY79" s="137"/>
      <c r="BZ79" s="137"/>
      <c r="CA79" s="137"/>
      <c r="CB79" s="137"/>
      <c r="CC79" s="137"/>
      <c r="CD79" s="137"/>
      <c r="CE79" s="264"/>
      <c r="CF79" s="265" t="s">
        <v>131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264"/>
      <c r="CS79" s="265" t="s">
        <v>260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264"/>
      <c r="DF79" s="266"/>
      <c r="DG79" s="267"/>
      <c r="DH79" s="267"/>
      <c r="DI79" s="267"/>
      <c r="DJ79" s="267"/>
      <c r="DK79" s="267"/>
      <c r="DL79" s="267"/>
      <c r="DM79" s="267"/>
      <c r="DN79" s="267"/>
      <c r="DO79" s="267"/>
      <c r="DP79" s="267"/>
      <c r="DQ79" s="267"/>
      <c r="DR79" s="268"/>
      <c r="DS79" s="266"/>
      <c r="DT79" s="267"/>
      <c r="DU79" s="267"/>
      <c r="DV79" s="267"/>
      <c r="DW79" s="267"/>
      <c r="DX79" s="267"/>
      <c r="DY79" s="267"/>
      <c r="DZ79" s="267"/>
      <c r="EA79" s="267"/>
      <c r="EB79" s="267"/>
      <c r="EC79" s="267"/>
      <c r="ED79" s="267"/>
      <c r="EE79" s="268"/>
      <c r="EF79" s="266"/>
      <c r="EG79" s="267"/>
      <c r="EH79" s="267"/>
      <c r="EI79" s="267"/>
      <c r="EJ79" s="267"/>
      <c r="EK79" s="267"/>
      <c r="EL79" s="267"/>
      <c r="EM79" s="267"/>
      <c r="EN79" s="267"/>
      <c r="EO79" s="267"/>
      <c r="EP79" s="267"/>
      <c r="EQ79" s="267"/>
      <c r="ER79" s="268"/>
      <c r="ES79" s="269" t="s">
        <v>50</v>
      </c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1"/>
    </row>
    <row r="80" spans="1:161" ht="11.25" customHeight="1" thickBot="1">
      <c r="A80" s="92" t="s">
        <v>134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4"/>
      <c r="BX80" s="136" t="s">
        <v>130</v>
      </c>
      <c r="BY80" s="137"/>
      <c r="BZ80" s="137"/>
      <c r="CA80" s="137"/>
      <c r="CB80" s="137"/>
      <c r="CC80" s="137"/>
      <c r="CD80" s="137"/>
      <c r="CE80" s="264"/>
      <c r="CF80" s="101" t="s">
        <v>131</v>
      </c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7"/>
      <c r="CS80" s="101" t="s">
        <v>135</v>
      </c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7"/>
      <c r="DF80" s="102">
        <f>150093.54-100000</f>
        <v>50093.540000000008</v>
      </c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4"/>
      <c r="DS80" s="102">
        <f>150093.54</f>
        <v>150093.54</v>
      </c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4"/>
      <c r="EF80" s="102">
        <f>150093.54</f>
        <v>150093.54</v>
      </c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4"/>
      <c r="ES80" s="105" t="s">
        <v>50</v>
      </c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106"/>
      <c r="FE80" s="107"/>
    </row>
    <row r="81" spans="1:161" ht="11.25" customHeight="1" thickBot="1">
      <c r="A81" s="92" t="s">
        <v>134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4"/>
      <c r="BX81" s="136" t="s">
        <v>130</v>
      </c>
      <c r="BY81" s="137"/>
      <c r="BZ81" s="137"/>
      <c r="CA81" s="137"/>
      <c r="CB81" s="137"/>
      <c r="CC81" s="137"/>
      <c r="CD81" s="137"/>
      <c r="CE81" s="264"/>
      <c r="CF81" s="101" t="s">
        <v>131</v>
      </c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7"/>
      <c r="CS81" s="101" t="s">
        <v>136</v>
      </c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7"/>
      <c r="DF81" s="102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4"/>
      <c r="DS81" s="102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4"/>
      <c r="EF81" s="102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4"/>
      <c r="ES81" s="105" t="s">
        <v>50</v>
      </c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7"/>
    </row>
    <row r="82" spans="1:161" ht="11.25" customHeight="1" thickBot="1">
      <c r="A82" s="92" t="s">
        <v>134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4"/>
      <c r="BX82" s="136" t="s">
        <v>130</v>
      </c>
      <c r="BY82" s="137"/>
      <c r="BZ82" s="137"/>
      <c r="CA82" s="137"/>
      <c r="CB82" s="137"/>
      <c r="CC82" s="137"/>
      <c r="CD82" s="137"/>
      <c r="CE82" s="264"/>
      <c r="CF82" s="101" t="s">
        <v>131</v>
      </c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7"/>
      <c r="CS82" s="101" t="s">
        <v>137</v>
      </c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7"/>
      <c r="DF82" s="102">
        <f>7415.83</f>
        <v>7415.83</v>
      </c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4"/>
      <c r="DS82" s="102">
        <f>7415.83</f>
        <v>7415.83</v>
      </c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4"/>
      <c r="EF82" s="102">
        <f>7415.83</f>
        <v>7415.83</v>
      </c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4"/>
      <c r="ES82" s="105" t="s">
        <v>50</v>
      </c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7"/>
    </row>
    <row r="83" spans="1:161" ht="11.25" customHeight="1" thickBot="1">
      <c r="A83" s="92" t="s">
        <v>134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4"/>
      <c r="BX83" s="136" t="s">
        <v>130</v>
      </c>
      <c r="BY83" s="137"/>
      <c r="BZ83" s="137"/>
      <c r="CA83" s="137"/>
      <c r="CB83" s="137"/>
      <c r="CC83" s="137"/>
      <c r="CD83" s="137"/>
      <c r="CE83" s="264"/>
      <c r="CF83" s="101" t="s">
        <v>131</v>
      </c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7"/>
      <c r="CS83" s="101" t="s">
        <v>138</v>
      </c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7"/>
      <c r="DF83" s="102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4"/>
      <c r="DS83" s="102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4"/>
      <c r="EF83" s="102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4"/>
      <c r="ES83" s="105" t="s">
        <v>50</v>
      </c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7"/>
    </row>
    <row r="84" spans="1:161" ht="11.25" customHeight="1" thickBot="1">
      <c r="A84" s="234" t="s">
        <v>139</v>
      </c>
      <c r="B84" s="23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3"/>
      <c r="BX84" s="136" t="s">
        <v>130</v>
      </c>
      <c r="BY84" s="137"/>
      <c r="BZ84" s="137"/>
      <c r="CA84" s="137"/>
      <c r="CB84" s="137"/>
      <c r="CC84" s="137"/>
      <c r="CD84" s="137"/>
      <c r="CE84" s="264"/>
      <c r="CF84" s="183" t="s">
        <v>131</v>
      </c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5"/>
      <c r="CS84" s="183" t="s">
        <v>140</v>
      </c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5"/>
      <c r="DF84" s="206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8"/>
      <c r="DS84" s="206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8"/>
      <c r="EF84" s="206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8"/>
      <c r="ES84" s="212" t="s">
        <v>50</v>
      </c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213"/>
    </row>
    <row r="85" spans="1:161" ht="11.25" customHeight="1" thickBot="1">
      <c r="A85" s="272" t="s">
        <v>141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273"/>
      <c r="BX85" s="136" t="s">
        <v>130</v>
      </c>
      <c r="BY85" s="137"/>
      <c r="BZ85" s="137"/>
      <c r="CA85" s="137"/>
      <c r="CB85" s="137"/>
      <c r="CC85" s="137"/>
      <c r="CD85" s="137"/>
      <c r="CE85" s="264"/>
      <c r="CF85" s="180" t="s">
        <v>131</v>
      </c>
      <c r="CG85" s="181"/>
      <c r="CH85" s="181"/>
      <c r="CI85" s="181"/>
      <c r="CJ85" s="181"/>
      <c r="CK85" s="181"/>
      <c r="CL85" s="181"/>
      <c r="CM85" s="181"/>
      <c r="CN85" s="181"/>
      <c r="CO85" s="181"/>
      <c r="CP85" s="181"/>
      <c r="CQ85" s="181"/>
      <c r="CR85" s="182"/>
      <c r="CS85" s="180" t="s">
        <v>142</v>
      </c>
      <c r="CT85" s="181"/>
      <c r="CU85" s="181"/>
      <c r="CV85" s="181"/>
      <c r="CW85" s="181"/>
      <c r="CX85" s="181"/>
      <c r="CY85" s="181"/>
      <c r="CZ85" s="181"/>
      <c r="DA85" s="181"/>
      <c r="DB85" s="181"/>
      <c r="DC85" s="181"/>
      <c r="DD85" s="181"/>
      <c r="DE85" s="182"/>
      <c r="DF85" s="203">
        <f>33810+3000+8000+174814-171814+174800</f>
        <v>222610</v>
      </c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5"/>
      <c r="DS85" s="203">
        <f>33810+3000</f>
        <v>36810</v>
      </c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5"/>
      <c r="EF85" s="203">
        <f>33810+3000</f>
        <v>36810</v>
      </c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5"/>
      <c r="ES85" s="209" t="s">
        <v>50</v>
      </c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1"/>
    </row>
    <row r="86" spans="1:161" ht="11.25" hidden="1" customHeight="1">
      <c r="A86" s="272" t="s">
        <v>141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273"/>
      <c r="BX86" s="201" t="s">
        <v>143</v>
      </c>
      <c r="BY86" s="181"/>
      <c r="BZ86" s="181"/>
      <c r="CA86" s="181"/>
      <c r="CB86" s="181"/>
      <c r="CC86" s="181"/>
      <c r="CD86" s="181"/>
      <c r="CE86" s="182"/>
      <c r="CF86" s="180" t="s">
        <v>131</v>
      </c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2"/>
      <c r="CS86" s="180" t="s">
        <v>144</v>
      </c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2"/>
      <c r="DF86" s="203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5"/>
      <c r="DS86" s="203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5"/>
      <c r="EF86" s="203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5"/>
      <c r="ES86" s="209" t="s">
        <v>50</v>
      </c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1"/>
    </row>
    <row r="87" spans="1:161" ht="11.25" customHeight="1" thickBot="1">
      <c r="A87" s="272" t="s">
        <v>141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273"/>
      <c r="BX87" s="136" t="s">
        <v>130</v>
      </c>
      <c r="BY87" s="137"/>
      <c r="BZ87" s="137"/>
      <c r="CA87" s="137"/>
      <c r="CB87" s="137"/>
      <c r="CC87" s="137"/>
      <c r="CD87" s="137"/>
      <c r="CE87" s="264"/>
      <c r="CF87" s="180" t="s">
        <v>131</v>
      </c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2"/>
      <c r="CS87" s="180" t="s">
        <v>261</v>
      </c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2"/>
      <c r="DF87" s="203">
        <f>10000-4000-5700</f>
        <v>300</v>
      </c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5"/>
      <c r="DS87" s="203">
        <f>10000</f>
        <v>10000</v>
      </c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5"/>
      <c r="EF87" s="203">
        <f>10000</f>
        <v>10000</v>
      </c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5"/>
      <c r="ES87" s="209" t="s">
        <v>50</v>
      </c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1"/>
    </row>
    <row r="88" spans="1:161" ht="11.25" customHeight="1" thickBot="1">
      <c r="A88" s="163" t="s">
        <v>145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274"/>
      <c r="BX88" s="136" t="s">
        <v>130</v>
      </c>
      <c r="BY88" s="137"/>
      <c r="BZ88" s="137"/>
      <c r="CA88" s="137"/>
      <c r="CB88" s="137"/>
      <c r="CC88" s="137"/>
      <c r="CD88" s="137"/>
      <c r="CE88" s="264"/>
      <c r="CF88" s="173" t="s">
        <v>131</v>
      </c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72"/>
      <c r="CS88" s="173" t="s">
        <v>146</v>
      </c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72"/>
      <c r="DF88" s="228">
        <f>39200+10000+1500+4000+3500+600</f>
        <v>58800</v>
      </c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30"/>
      <c r="DS88" s="228">
        <f>39200+10000+1500</f>
        <v>50700</v>
      </c>
      <c r="DT88" s="229"/>
      <c r="DU88" s="229"/>
      <c r="DV88" s="229"/>
      <c r="DW88" s="229"/>
      <c r="DX88" s="229"/>
      <c r="DY88" s="229"/>
      <c r="DZ88" s="229"/>
      <c r="EA88" s="229"/>
      <c r="EB88" s="229"/>
      <c r="EC88" s="229"/>
      <c r="ED88" s="229"/>
      <c r="EE88" s="230"/>
      <c r="EF88" s="228">
        <f>39200+10000+1500</f>
        <v>50700</v>
      </c>
      <c r="EG88" s="229"/>
      <c r="EH88" s="229"/>
      <c r="EI88" s="229"/>
      <c r="EJ88" s="229"/>
      <c r="EK88" s="229"/>
      <c r="EL88" s="229"/>
      <c r="EM88" s="229"/>
      <c r="EN88" s="229"/>
      <c r="EO88" s="229"/>
      <c r="EP88" s="229"/>
      <c r="EQ88" s="229"/>
      <c r="ER88" s="230"/>
      <c r="ES88" s="174" t="s">
        <v>50</v>
      </c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7"/>
    </row>
    <row r="89" spans="1:161" ht="11.25" customHeight="1" thickBot="1">
      <c r="A89" s="163" t="s">
        <v>145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274"/>
      <c r="BX89" s="136" t="s">
        <v>130</v>
      </c>
      <c r="BY89" s="137"/>
      <c r="BZ89" s="137"/>
      <c r="CA89" s="137"/>
      <c r="CB89" s="137"/>
      <c r="CC89" s="137"/>
      <c r="CD89" s="137"/>
      <c r="CE89" s="264"/>
      <c r="CF89" s="173" t="s">
        <v>131</v>
      </c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72"/>
      <c r="CS89" s="173" t="s">
        <v>257</v>
      </c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72"/>
      <c r="DF89" s="228">
        <f>10000-3200</f>
        <v>6800</v>
      </c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30"/>
      <c r="DS89" s="228">
        <f>10000</f>
        <v>10000</v>
      </c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30"/>
      <c r="EF89" s="228">
        <f>10000</f>
        <v>10000</v>
      </c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30"/>
      <c r="ES89" s="174" t="s">
        <v>50</v>
      </c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7"/>
    </row>
    <row r="90" spans="1:161" ht="11.25" customHeight="1" thickBot="1">
      <c r="A90" s="163" t="s">
        <v>147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274"/>
      <c r="BX90" s="136" t="s">
        <v>130</v>
      </c>
      <c r="BY90" s="137"/>
      <c r="BZ90" s="137"/>
      <c r="CA90" s="137"/>
      <c r="CB90" s="137"/>
      <c r="CC90" s="137"/>
      <c r="CD90" s="137"/>
      <c r="CE90" s="264"/>
      <c r="CF90" s="173" t="s">
        <v>131</v>
      </c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72"/>
      <c r="CS90" s="173" t="s">
        <v>148</v>
      </c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72"/>
      <c r="DF90" s="228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30"/>
      <c r="DS90" s="228"/>
      <c r="DT90" s="229"/>
      <c r="DU90" s="229"/>
      <c r="DV90" s="229"/>
      <c r="DW90" s="229"/>
      <c r="DX90" s="229"/>
      <c r="DY90" s="229"/>
      <c r="DZ90" s="229"/>
      <c r="EA90" s="229"/>
      <c r="EB90" s="229"/>
      <c r="EC90" s="229"/>
      <c r="ED90" s="229"/>
      <c r="EE90" s="230"/>
      <c r="EF90" s="228"/>
      <c r="EG90" s="229"/>
      <c r="EH90" s="229"/>
      <c r="EI90" s="229"/>
      <c r="EJ90" s="229"/>
      <c r="EK90" s="229"/>
      <c r="EL90" s="229"/>
      <c r="EM90" s="229"/>
      <c r="EN90" s="229"/>
      <c r="EO90" s="229"/>
      <c r="EP90" s="229"/>
      <c r="EQ90" s="229"/>
      <c r="ER90" s="230"/>
      <c r="ES90" s="174" t="s">
        <v>50</v>
      </c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7"/>
    </row>
    <row r="91" spans="1:161" ht="12" customHeight="1" thickBot="1">
      <c r="A91" s="92" t="s">
        <v>149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136" t="s">
        <v>130</v>
      </c>
      <c r="BY91" s="137"/>
      <c r="BZ91" s="137"/>
      <c r="CA91" s="137"/>
      <c r="CB91" s="137"/>
      <c r="CC91" s="137"/>
      <c r="CD91" s="137"/>
      <c r="CE91" s="264"/>
      <c r="CF91" s="173" t="s">
        <v>131</v>
      </c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72"/>
      <c r="CS91" s="173" t="s">
        <v>150</v>
      </c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72"/>
      <c r="DF91" s="228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30"/>
      <c r="DS91" s="228"/>
      <c r="DT91" s="229"/>
      <c r="DU91" s="229"/>
      <c r="DV91" s="229"/>
      <c r="DW91" s="229"/>
      <c r="DX91" s="229"/>
      <c r="DY91" s="229"/>
      <c r="DZ91" s="229"/>
      <c r="EA91" s="229"/>
      <c r="EB91" s="229"/>
      <c r="EC91" s="229"/>
      <c r="ED91" s="229"/>
      <c r="EE91" s="230"/>
      <c r="EF91" s="228"/>
      <c r="EG91" s="229"/>
      <c r="EH91" s="229"/>
      <c r="EI91" s="229"/>
      <c r="EJ91" s="229"/>
      <c r="EK91" s="229"/>
      <c r="EL91" s="229"/>
      <c r="EM91" s="229"/>
      <c r="EN91" s="229"/>
      <c r="EO91" s="229"/>
      <c r="EP91" s="229"/>
      <c r="EQ91" s="229"/>
      <c r="ER91" s="230"/>
      <c r="ES91" s="174" t="s">
        <v>50</v>
      </c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7"/>
    </row>
    <row r="92" spans="1:161" ht="12" customHeight="1" thickBot="1">
      <c r="A92" s="253" t="s">
        <v>151</v>
      </c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4"/>
      <c r="BW92" s="255"/>
      <c r="BX92" s="136" t="s">
        <v>130</v>
      </c>
      <c r="BY92" s="137"/>
      <c r="BZ92" s="137"/>
      <c r="CA92" s="137"/>
      <c r="CB92" s="137"/>
      <c r="CC92" s="137"/>
      <c r="CD92" s="137"/>
      <c r="CE92" s="264"/>
      <c r="CF92" s="173" t="s">
        <v>131</v>
      </c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72"/>
      <c r="CS92" s="173" t="s">
        <v>152</v>
      </c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72"/>
      <c r="DF92" s="228">
        <f>5000+30000</f>
        <v>35000</v>
      </c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30"/>
      <c r="DS92" s="228">
        <f>5000+30000</f>
        <v>35000</v>
      </c>
      <c r="DT92" s="229"/>
      <c r="DU92" s="229"/>
      <c r="DV92" s="229"/>
      <c r="DW92" s="229"/>
      <c r="DX92" s="229"/>
      <c r="DY92" s="229"/>
      <c r="DZ92" s="229"/>
      <c r="EA92" s="229"/>
      <c r="EB92" s="229"/>
      <c r="EC92" s="229"/>
      <c r="ED92" s="229"/>
      <c r="EE92" s="230"/>
      <c r="EF92" s="228">
        <f>5000+30000</f>
        <v>35000</v>
      </c>
      <c r="EG92" s="229"/>
      <c r="EH92" s="229"/>
      <c r="EI92" s="229"/>
      <c r="EJ92" s="229"/>
      <c r="EK92" s="229"/>
      <c r="EL92" s="229"/>
      <c r="EM92" s="229"/>
      <c r="EN92" s="229"/>
      <c r="EO92" s="229"/>
      <c r="EP92" s="229"/>
      <c r="EQ92" s="229"/>
      <c r="ER92" s="230"/>
      <c r="ES92" s="174" t="s">
        <v>50</v>
      </c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7"/>
    </row>
    <row r="93" spans="1:161" ht="12" customHeight="1" thickBot="1">
      <c r="A93" s="253" t="s">
        <v>151</v>
      </c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5"/>
      <c r="BX93" s="136" t="s">
        <v>130</v>
      </c>
      <c r="BY93" s="137"/>
      <c r="BZ93" s="137"/>
      <c r="CA93" s="137"/>
      <c r="CB93" s="137"/>
      <c r="CC93" s="137"/>
      <c r="CD93" s="137"/>
      <c r="CE93" s="264"/>
      <c r="CF93" s="173" t="s">
        <v>131</v>
      </c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72"/>
      <c r="CS93" s="173" t="s">
        <v>262</v>
      </c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72"/>
      <c r="DF93" s="228">
        <f>20000-11468+7968</f>
        <v>16500</v>
      </c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30"/>
      <c r="DS93" s="228">
        <f>20000</f>
        <v>20000</v>
      </c>
      <c r="DT93" s="229"/>
      <c r="DU93" s="229"/>
      <c r="DV93" s="229"/>
      <c r="DW93" s="229"/>
      <c r="DX93" s="229"/>
      <c r="DY93" s="229"/>
      <c r="DZ93" s="229"/>
      <c r="EA93" s="229"/>
      <c r="EB93" s="229"/>
      <c r="EC93" s="229"/>
      <c r="ED93" s="229"/>
      <c r="EE93" s="230"/>
      <c r="EF93" s="228">
        <f>20000</f>
        <v>20000</v>
      </c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30"/>
      <c r="ES93" s="174" t="s">
        <v>50</v>
      </c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7"/>
    </row>
    <row r="94" spans="1:161" ht="12.75" customHeight="1" thickBot="1">
      <c r="A94" s="163" t="s">
        <v>153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36" t="s">
        <v>130</v>
      </c>
      <c r="BY94" s="137"/>
      <c r="BZ94" s="137"/>
      <c r="CA94" s="137"/>
      <c r="CB94" s="137"/>
      <c r="CC94" s="137"/>
      <c r="CD94" s="137"/>
      <c r="CE94" s="264"/>
      <c r="CF94" s="173" t="s">
        <v>131</v>
      </c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72"/>
      <c r="CS94" s="173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72"/>
      <c r="DF94" s="275">
        <f>DF96+DF97+DF98+DF100+DF102+DF103+DF104+DF105+DF106+DF107+DF108+DF101+DF99</f>
        <v>1004452</v>
      </c>
      <c r="DG94" s="276"/>
      <c r="DH94" s="276"/>
      <c r="DI94" s="276"/>
      <c r="DJ94" s="276"/>
      <c r="DK94" s="276"/>
      <c r="DL94" s="276"/>
      <c r="DM94" s="276"/>
      <c r="DN94" s="276"/>
      <c r="DO94" s="276"/>
      <c r="DP94" s="276"/>
      <c r="DQ94" s="276"/>
      <c r="DR94" s="277"/>
      <c r="DS94" s="275">
        <f>DS96+DS97+DS98+DS100+DS102+DS103+DS104+DS105+DS106+DS107+DS108+DS101+DS99</f>
        <v>996932</v>
      </c>
      <c r="DT94" s="276"/>
      <c r="DU94" s="276"/>
      <c r="DV94" s="276"/>
      <c r="DW94" s="276"/>
      <c r="DX94" s="276"/>
      <c r="DY94" s="276"/>
      <c r="DZ94" s="276"/>
      <c r="EA94" s="276"/>
      <c r="EB94" s="276"/>
      <c r="EC94" s="276"/>
      <c r="ED94" s="276"/>
      <c r="EE94" s="277"/>
      <c r="EF94" s="275">
        <f>EF96+EF97+EF98+EF100+EF102+EF103+EF104+EF105+EF106+EF107+EF108+EF101+EF99</f>
        <v>996932</v>
      </c>
      <c r="EG94" s="276"/>
      <c r="EH94" s="276"/>
      <c r="EI94" s="276"/>
      <c r="EJ94" s="276"/>
      <c r="EK94" s="276"/>
      <c r="EL94" s="276"/>
      <c r="EM94" s="276"/>
      <c r="EN94" s="276"/>
      <c r="EO94" s="276"/>
      <c r="EP94" s="276"/>
      <c r="EQ94" s="276"/>
      <c r="ER94" s="277"/>
      <c r="ES94" s="174" t="s">
        <v>50</v>
      </c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7"/>
    </row>
    <row r="95" spans="1:161" ht="12" customHeight="1">
      <c r="A95" s="278" t="s">
        <v>154</v>
      </c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  <c r="BD95" s="279"/>
      <c r="BE95" s="279"/>
      <c r="BF95" s="279"/>
      <c r="BG95" s="279"/>
      <c r="BH95" s="279"/>
      <c r="BI95" s="279"/>
      <c r="BJ95" s="279"/>
      <c r="BK95" s="279"/>
      <c r="BL95" s="279"/>
      <c r="BM95" s="279"/>
      <c r="BN95" s="279"/>
      <c r="BO95" s="279"/>
      <c r="BP95" s="279"/>
      <c r="BQ95" s="279"/>
      <c r="BR95" s="279"/>
      <c r="BS95" s="279"/>
      <c r="BT95" s="279"/>
      <c r="BU95" s="279"/>
      <c r="BV95" s="279"/>
      <c r="BW95" s="280"/>
      <c r="BX95" s="115"/>
      <c r="BY95" s="116"/>
      <c r="BZ95" s="116"/>
      <c r="CA95" s="116"/>
      <c r="CB95" s="116"/>
      <c r="CC95" s="116"/>
      <c r="CD95" s="116"/>
      <c r="CE95" s="172"/>
      <c r="CF95" s="173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72"/>
      <c r="CS95" s="173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72"/>
      <c r="DF95" s="228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30"/>
      <c r="DS95" s="228"/>
      <c r="DT95" s="229"/>
      <c r="DU95" s="229"/>
      <c r="DV95" s="229"/>
      <c r="DW95" s="229"/>
      <c r="DX95" s="229"/>
      <c r="DY95" s="229"/>
      <c r="DZ95" s="229"/>
      <c r="EA95" s="229"/>
      <c r="EB95" s="229"/>
      <c r="EC95" s="229"/>
      <c r="ED95" s="229"/>
      <c r="EE95" s="230"/>
      <c r="EF95" s="228"/>
      <c r="EG95" s="229"/>
      <c r="EH95" s="229"/>
      <c r="EI95" s="229"/>
      <c r="EJ95" s="229"/>
      <c r="EK95" s="229"/>
      <c r="EL95" s="229"/>
      <c r="EM95" s="229"/>
      <c r="EN95" s="229"/>
      <c r="EO95" s="229"/>
      <c r="EP95" s="229"/>
      <c r="EQ95" s="229"/>
      <c r="ER95" s="230"/>
      <c r="ES95" s="174" t="s">
        <v>50</v>
      </c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7"/>
    </row>
    <row r="96" spans="1:161" ht="12.75" customHeight="1" thickBot="1">
      <c r="A96" s="246" t="s">
        <v>155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136" t="s">
        <v>130</v>
      </c>
      <c r="BY96" s="137"/>
      <c r="BZ96" s="137"/>
      <c r="CA96" s="137"/>
      <c r="CB96" s="137"/>
      <c r="CC96" s="137"/>
      <c r="CD96" s="137"/>
      <c r="CE96" s="264"/>
      <c r="CF96" s="173" t="s">
        <v>131</v>
      </c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72"/>
      <c r="CS96" s="173" t="s">
        <v>156</v>
      </c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72"/>
      <c r="DF96" s="228">
        <f>2000</f>
        <v>2000</v>
      </c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30"/>
      <c r="DS96" s="228">
        <f>2000</f>
        <v>2000</v>
      </c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30"/>
      <c r="EF96" s="228">
        <f>2000</f>
        <v>2000</v>
      </c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30"/>
      <c r="ES96" s="174" t="s">
        <v>50</v>
      </c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7"/>
    </row>
    <row r="97" spans="1:161" ht="12.75" hidden="1" customHeight="1">
      <c r="A97" s="246" t="s">
        <v>157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136" t="s">
        <v>130</v>
      </c>
      <c r="BY97" s="137"/>
      <c r="BZ97" s="137"/>
      <c r="CA97" s="137"/>
      <c r="CB97" s="137"/>
      <c r="CC97" s="137"/>
      <c r="CD97" s="137"/>
      <c r="CE97" s="264"/>
      <c r="CF97" s="173" t="s">
        <v>131</v>
      </c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72"/>
      <c r="CS97" s="173" t="s">
        <v>158</v>
      </c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72"/>
      <c r="DF97" s="228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30"/>
      <c r="DS97" s="228"/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30"/>
      <c r="EF97" s="228"/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30"/>
      <c r="ES97" s="174" t="s">
        <v>50</v>
      </c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7"/>
    </row>
    <row r="98" spans="1:161" ht="12.75" customHeight="1" thickBot="1">
      <c r="A98" s="246" t="s">
        <v>157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136" t="s">
        <v>130</v>
      </c>
      <c r="BY98" s="137"/>
      <c r="BZ98" s="137"/>
      <c r="CA98" s="137"/>
      <c r="CB98" s="137"/>
      <c r="CC98" s="137"/>
      <c r="CD98" s="137"/>
      <c r="CE98" s="264"/>
      <c r="CF98" s="173" t="s">
        <v>131</v>
      </c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72"/>
      <c r="CS98" s="173" t="s">
        <v>263</v>
      </c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72"/>
      <c r="DF98" s="228">
        <f>37600+850000-12000</f>
        <v>875600</v>
      </c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30"/>
      <c r="DS98" s="228">
        <f>37600+850000</f>
        <v>887600</v>
      </c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30"/>
      <c r="EF98" s="228">
        <f>37600+850000</f>
        <v>887600</v>
      </c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30"/>
      <c r="ES98" s="174" t="s">
        <v>50</v>
      </c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7"/>
    </row>
    <row r="99" spans="1:161" ht="12.75" hidden="1" customHeight="1" thickBot="1">
      <c r="A99" s="246" t="s">
        <v>157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136" t="s">
        <v>130</v>
      </c>
      <c r="BY99" s="137"/>
      <c r="BZ99" s="137"/>
      <c r="CA99" s="137"/>
      <c r="CB99" s="137"/>
      <c r="CC99" s="137"/>
      <c r="CD99" s="137"/>
      <c r="CE99" s="264"/>
      <c r="CF99" s="173" t="s">
        <v>131</v>
      </c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72"/>
      <c r="CS99" s="173" t="s">
        <v>159</v>
      </c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72"/>
      <c r="DF99" s="228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30"/>
      <c r="DS99" s="228"/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30"/>
      <c r="EF99" s="228"/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30"/>
      <c r="ES99" s="174" t="s">
        <v>50</v>
      </c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7"/>
    </row>
    <row r="100" spans="1:161" ht="12.75" customHeight="1" thickBot="1">
      <c r="A100" s="163" t="s">
        <v>160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36" t="s">
        <v>130</v>
      </c>
      <c r="BY100" s="137"/>
      <c r="BZ100" s="137"/>
      <c r="CA100" s="137"/>
      <c r="CB100" s="137"/>
      <c r="CC100" s="137"/>
      <c r="CD100" s="137"/>
      <c r="CE100" s="264"/>
      <c r="CF100" s="173" t="s">
        <v>131</v>
      </c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72"/>
      <c r="CS100" s="173" t="s">
        <v>161</v>
      </c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72"/>
      <c r="DF100" s="228">
        <f>1000+1000</f>
        <v>2000</v>
      </c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30"/>
      <c r="DS100" s="228">
        <f>1000</f>
        <v>1000</v>
      </c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30"/>
      <c r="EF100" s="228">
        <f>1000</f>
        <v>1000</v>
      </c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30"/>
      <c r="ES100" s="174" t="s">
        <v>50</v>
      </c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7"/>
    </row>
    <row r="101" spans="1:161" ht="12.75" hidden="1" customHeight="1" thickBot="1">
      <c r="A101" s="163" t="s">
        <v>160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36" t="s">
        <v>130</v>
      </c>
      <c r="BY101" s="137"/>
      <c r="BZ101" s="137"/>
      <c r="CA101" s="137"/>
      <c r="CB101" s="137"/>
      <c r="CC101" s="137"/>
      <c r="CD101" s="137"/>
      <c r="CE101" s="264"/>
      <c r="CF101" s="173" t="s">
        <v>131</v>
      </c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72"/>
      <c r="CS101" s="173" t="s">
        <v>265</v>
      </c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72"/>
      <c r="DF101" s="228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30"/>
      <c r="DS101" s="228"/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30"/>
      <c r="EF101" s="228"/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30"/>
      <c r="ES101" s="174" t="s">
        <v>50</v>
      </c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7"/>
    </row>
    <row r="102" spans="1:161" ht="12" customHeight="1" thickBot="1">
      <c r="A102" s="246" t="s">
        <v>162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136" t="s">
        <v>130</v>
      </c>
      <c r="BY102" s="137"/>
      <c r="BZ102" s="137"/>
      <c r="CA102" s="137"/>
      <c r="CB102" s="137"/>
      <c r="CC102" s="137"/>
      <c r="CD102" s="137"/>
      <c r="CE102" s="264"/>
      <c r="CF102" s="173" t="s">
        <v>131</v>
      </c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72"/>
      <c r="CS102" s="173" t="s">
        <v>163</v>
      </c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72"/>
      <c r="DF102" s="228">
        <f>30000</f>
        <v>30000</v>
      </c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30"/>
      <c r="DS102" s="228">
        <f>3000+30000</f>
        <v>33000</v>
      </c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229"/>
      <c r="ED102" s="229"/>
      <c r="EE102" s="230"/>
      <c r="EF102" s="228">
        <f>3000+30000</f>
        <v>33000</v>
      </c>
      <c r="EG102" s="229"/>
      <c r="EH102" s="229"/>
      <c r="EI102" s="229"/>
      <c r="EJ102" s="229"/>
      <c r="EK102" s="229"/>
      <c r="EL102" s="229"/>
      <c r="EM102" s="229"/>
      <c r="EN102" s="229"/>
      <c r="EO102" s="229"/>
      <c r="EP102" s="229"/>
      <c r="EQ102" s="229"/>
      <c r="ER102" s="230"/>
      <c r="ES102" s="174" t="s">
        <v>50</v>
      </c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7"/>
    </row>
    <row r="103" spans="1:161" ht="11.25" customHeight="1" thickBot="1">
      <c r="A103" s="246" t="s">
        <v>164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W103" s="247"/>
      <c r="BX103" s="136" t="s">
        <v>130</v>
      </c>
      <c r="BY103" s="137"/>
      <c r="BZ103" s="137"/>
      <c r="CA103" s="137"/>
      <c r="CB103" s="137"/>
      <c r="CC103" s="137"/>
      <c r="CD103" s="137"/>
      <c r="CE103" s="264"/>
      <c r="CF103" s="180" t="s">
        <v>131</v>
      </c>
      <c r="CG103" s="181"/>
      <c r="CH103" s="181"/>
      <c r="CI103" s="181"/>
      <c r="CJ103" s="181"/>
      <c r="CK103" s="181"/>
      <c r="CL103" s="181"/>
      <c r="CM103" s="181"/>
      <c r="CN103" s="181"/>
      <c r="CO103" s="181"/>
      <c r="CP103" s="181"/>
      <c r="CQ103" s="181"/>
      <c r="CR103" s="182"/>
      <c r="CS103" s="180" t="s">
        <v>165</v>
      </c>
      <c r="CT103" s="181"/>
      <c r="CU103" s="181"/>
      <c r="CV103" s="181"/>
      <c r="CW103" s="181"/>
      <c r="CX103" s="181"/>
      <c r="CY103" s="181"/>
      <c r="CZ103" s="181"/>
      <c r="DA103" s="181"/>
      <c r="DB103" s="181"/>
      <c r="DC103" s="181"/>
      <c r="DD103" s="181"/>
      <c r="DE103" s="182"/>
      <c r="DF103" s="203">
        <f>5000</f>
        <v>5000</v>
      </c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5"/>
      <c r="DS103" s="203">
        <f>5000</f>
        <v>5000</v>
      </c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5"/>
      <c r="EF103" s="203">
        <f>5000</f>
        <v>5000</v>
      </c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5"/>
      <c r="ES103" s="209" t="s">
        <v>50</v>
      </c>
      <c r="ET103" s="210"/>
      <c r="EU103" s="210"/>
      <c r="EV103" s="210"/>
      <c r="EW103" s="210"/>
      <c r="EX103" s="210"/>
      <c r="EY103" s="210"/>
      <c r="EZ103" s="210"/>
      <c r="FA103" s="210"/>
      <c r="FB103" s="210"/>
      <c r="FC103" s="210"/>
      <c r="FD103" s="210"/>
      <c r="FE103" s="211"/>
    </row>
    <row r="104" spans="1:161" ht="11.25" customHeight="1" thickBot="1">
      <c r="A104" s="281" t="s">
        <v>166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  <c r="BV104" s="281"/>
      <c r="BW104" s="253"/>
      <c r="BX104" s="136" t="s">
        <v>130</v>
      </c>
      <c r="BY104" s="137"/>
      <c r="BZ104" s="137"/>
      <c r="CA104" s="137"/>
      <c r="CB104" s="137"/>
      <c r="CC104" s="137"/>
      <c r="CD104" s="137"/>
      <c r="CE104" s="264"/>
      <c r="CF104" s="282" t="s">
        <v>131</v>
      </c>
      <c r="CG104" s="282"/>
      <c r="CH104" s="282"/>
      <c r="CI104" s="282"/>
      <c r="CJ104" s="282"/>
      <c r="CK104" s="282"/>
      <c r="CL104" s="282"/>
      <c r="CM104" s="282"/>
      <c r="CN104" s="282"/>
      <c r="CO104" s="282"/>
      <c r="CP104" s="282"/>
      <c r="CQ104" s="282"/>
      <c r="CR104" s="282"/>
      <c r="CS104" s="282" t="s">
        <v>167</v>
      </c>
      <c r="CT104" s="282"/>
      <c r="CU104" s="282"/>
      <c r="CV104" s="282"/>
      <c r="CW104" s="282"/>
      <c r="CX104" s="282"/>
      <c r="CY104" s="282"/>
      <c r="CZ104" s="282"/>
      <c r="DA104" s="282"/>
      <c r="DB104" s="282"/>
      <c r="DC104" s="282"/>
      <c r="DD104" s="282"/>
      <c r="DE104" s="282"/>
      <c r="DF104" s="283">
        <f>4000+60000-1000</f>
        <v>63000</v>
      </c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>
        <f>1000+60000</f>
        <v>61000</v>
      </c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>
        <f>1000+60000</f>
        <v>61000</v>
      </c>
      <c r="EG104" s="283"/>
      <c r="EH104" s="283"/>
      <c r="EI104" s="283"/>
      <c r="EJ104" s="283"/>
      <c r="EK104" s="283"/>
      <c r="EL104" s="283"/>
      <c r="EM104" s="283"/>
      <c r="EN104" s="283"/>
      <c r="EO104" s="283"/>
      <c r="EP104" s="283"/>
      <c r="EQ104" s="283"/>
      <c r="ER104" s="283"/>
      <c r="ES104" s="284" t="s">
        <v>50</v>
      </c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</row>
    <row r="105" spans="1:161" ht="11.25" customHeight="1" thickBot="1">
      <c r="A105" s="281" t="s">
        <v>166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53"/>
      <c r="BX105" s="136" t="s">
        <v>130</v>
      </c>
      <c r="BY105" s="137"/>
      <c r="BZ105" s="137"/>
      <c r="CA105" s="137"/>
      <c r="CB105" s="137"/>
      <c r="CC105" s="137"/>
      <c r="CD105" s="137"/>
      <c r="CE105" s="264"/>
      <c r="CF105" s="282" t="s">
        <v>131</v>
      </c>
      <c r="CG105" s="282"/>
      <c r="CH105" s="282"/>
      <c r="CI105" s="282"/>
      <c r="CJ105" s="282"/>
      <c r="CK105" s="282"/>
      <c r="CL105" s="282"/>
      <c r="CM105" s="282"/>
      <c r="CN105" s="282"/>
      <c r="CO105" s="282"/>
      <c r="CP105" s="282"/>
      <c r="CQ105" s="282"/>
      <c r="CR105" s="282"/>
      <c r="CS105" s="282" t="s">
        <v>264</v>
      </c>
      <c r="CT105" s="282"/>
      <c r="CU105" s="282"/>
      <c r="CV105" s="282"/>
      <c r="CW105" s="282"/>
      <c r="CX105" s="282"/>
      <c r="CY105" s="282"/>
      <c r="CZ105" s="282"/>
      <c r="DA105" s="282"/>
      <c r="DB105" s="282"/>
      <c r="DC105" s="282"/>
      <c r="DD105" s="282"/>
      <c r="DE105" s="282"/>
      <c r="DF105" s="283">
        <f>6332+18668+852</f>
        <v>25852</v>
      </c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>
        <f>6332</f>
        <v>6332</v>
      </c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>
        <f>6332</f>
        <v>6332</v>
      </c>
      <c r="EG105" s="283"/>
      <c r="EH105" s="283"/>
      <c r="EI105" s="283"/>
      <c r="EJ105" s="283"/>
      <c r="EK105" s="283"/>
      <c r="EL105" s="283"/>
      <c r="EM105" s="283"/>
      <c r="EN105" s="283"/>
      <c r="EO105" s="283"/>
      <c r="EP105" s="283"/>
      <c r="EQ105" s="283"/>
      <c r="ER105" s="283"/>
      <c r="ES105" s="284" t="s">
        <v>50</v>
      </c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</row>
    <row r="106" spans="1:161" ht="11.25" hidden="1" customHeight="1">
      <c r="A106" s="281" t="s">
        <v>168</v>
      </c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53"/>
      <c r="BX106" s="136" t="s">
        <v>130</v>
      </c>
      <c r="BY106" s="137"/>
      <c r="BZ106" s="137"/>
      <c r="CA106" s="137"/>
      <c r="CB106" s="137"/>
      <c r="CC106" s="137"/>
      <c r="CD106" s="137"/>
      <c r="CE106" s="264"/>
      <c r="CF106" s="282" t="s">
        <v>131</v>
      </c>
      <c r="CG106" s="282"/>
      <c r="CH106" s="282"/>
      <c r="CI106" s="282"/>
      <c r="CJ106" s="282"/>
      <c r="CK106" s="282"/>
      <c r="CL106" s="282"/>
      <c r="CM106" s="282"/>
      <c r="CN106" s="282"/>
      <c r="CO106" s="282"/>
      <c r="CP106" s="282"/>
      <c r="CQ106" s="282"/>
      <c r="CR106" s="282"/>
      <c r="CS106" s="282"/>
      <c r="CT106" s="282"/>
      <c r="CU106" s="282"/>
      <c r="CV106" s="282"/>
      <c r="CW106" s="282"/>
      <c r="CX106" s="282"/>
      <c r="CY106" s="282"/>
      <c r="CZ106" s="282"/>
      <c r="DA106" s="282"/>
      <c r="DB106" s="282"/>
      <c r="DC106" s="282"/>
      <c r="DD106" s="282"/>
      <c r="DE106" s="282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  <c r="EO106" s="283"/>
      <c r="EP106" s="283"/>
      <c r="EQ106" s="283"/>
      <c r="ER106" s="283"/>
      <c r="ES106" s="284" t="s">
        <v>50</v>
      </c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</row>
    <row r="107" spans="1:161" ht="11.25" customHeight="1" thickBot="1">
      <c r="A107" s="281" t="s">
        <v>169</v>
      </c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53"/>
      <c r="BX107" s="136" t="s">
        <v>130</v>
      </c>
      <c r="BY107" s="137"/>
      <c r="BZ107" s="137"/>
      <c r="CA107" s="137"/>
      <c r="CB107" s="137"/>
      <c r="CC107" s="137"/>
      <c r="CD107" s="137"/>
      <c r="CE107" s="264"/>
      <c r="CF107" s="282" t="s">
        <v>131</v>
      </c>
      <c r="CG107" s="282"/>
      <c r="CH107" s="282"/>
      <c r="CI107" s="282"/>
      <c r="CJ107" s="282"/>
      <c r="CK107" s="282"/>
      <c r="CL107" s="282"/>
      <c r="CM107" s="282"/>
      <c r="CN107" s="282"/>
      <c r="CO107" s="282"/>
      <c r="CP107" s="282"/>
      <c r="CQ107" s="282"/>
      <c r="CR107" s="282"/>
      <c r="CS107" s="282" t="s">
        <v>170</v>
      </c>
      <c r="CT107" s="282"/>
      <c r="CU107" s="282"/>
      <c r="CV107" s="282"/>
      <c r="CW107" s="282"/>
      <c r="CX107" s="282"/>
      <c r="CY107" s="282"/>
      <c r="CZ107" s="282"/>
      <c r="DA107" s="282"/>
      <c r="DB107" s="282"/>
      <c r="DC107" s="282"/>
      <c r="DD107" s="282"/>
      <c r="DE107" s="282"/>
      <c r="DF107" s="283">
        <f>1000</f>
        <v>1000</v>
      </c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>
        <f>1000</f>
        <v>1000</v>
      </c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>
        <f>1000</f>
        <v>1000</v>
      </c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4" t="s">
        <v>50</v>
      </c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</row>
    <row r="108" spans="1:161" ht="11.25" hidden="1" customHeight="1" thickBot="1">
      <c r="A108" s="281" t="s">
        <v>169</v>
      </c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53"/>
      <c r="BX108" s="136" t="s">
        <v>130</v>
      </c>
      <c r="BY108" s="137"/>
      <c r="BZ108" s="137"/>
      <c r="CA108" s="137"/>
      <c r="CB108" s="137"/>
      <c r="CC108" s="137"/>
      <c r="CD108" s="137"/>
      <c r="CE108" s="264"/>
      <c r="CF108" s="282" t="s">
        <v>131</v>
      </c>
      <c r="CG108" s="282"/>
      <c r="CH108" s="282"/>
      <c r="CI108" s="282"/>
      <c r="CJ108" s="282"/>
      <c r="CK108" s="282"/>
      <c r="CL108" s="282"/>
      <c r="CM108" s="282"/>
      <c r="CN108" s="282"/>
      <c r="CO108" s="282"/>
      <c r="CP108" s="282"/>
      <c r="CQ108" s="282"/>
      <c r="CR108" s="282"/>
      <c r="CS108" s="282" t="s">
        <v>266</v>
      </c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  <c r="EO108" s="283"/>
      <c r="EP108" s="283"/>
      <c r="EQ108" s="283"/>
      <c r="ER108" s="283"/>
      <c r="ES108" s="284" t="s">
        <v>50</v>
      </c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</row>
    <row r="109" spans="1:161" ht="11.25" customHeight="1" thickBot="1">
      <c r="A109" s="92" t="s">
        <v>171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4"/>
      <c r="BX109" s="95" t="s">
        <v>172</v>
      </c>
      <c r="BY109" s="96"/>
      <c r="BZ109" s="96"/>
      <c r="CA109" s="96"/>
      <c r="CB109" s="96"/>
      <c r="CC109" s="96"/>
      <c r="CD109" s="96"/>
      <c r="CE109" s="97"/>
      <c r="CF109" s="98" t="s">
        <v>173</v>
      </c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100"/>
      <c r="CS109" s="101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7"/>
      <c r="DF109" s="285">
        <f>DF110+DF111+DF112</f>
        <v>616815.39</v>
      </c>
      <c r="DG109" s="286"/>
      <c r="DH109" s="286"/>
      <c r="DI109" s="286"/>
      <c r="DJ109" s="286"/>
      <c r="DK109" s="286"/>
      <c r="DL109" s="286"/>
      <c r="DM109" s="286"/>
      <c r="DN109" s="286"/>
      <c r="DO109" s="286"/>
      <c r="DP109" s="286"/>
      <c r="DQ109" s="286"/>
      <c r="DR109" s="287"/>
      <c r="DS109" s="285">
        <f>DS110+DS111+DS112</f>
        <v>597640</v>
      </c>
      <c r="DT109" s="286"/>
      <c r="DU109" s="286"/>
      <c r="DV109" s="286"/>
      <c r="DW109" s="286"/>
      <c r="DX109" s="286"/>
      <c r="DY109" s="286"/>
      <c r="DZ109" s="286"/>
      <c r="EA109" s="286"/>
      <c r="EB109" s="286"/>
      <c r="EC109" s="286"/>
      <c r="ED109" s="286"/>
      <c r="EE109" s="287"/>
      <c r="EF109" s="285">
        <f>EF110+EF111+EF112</f>
        <v>597640</v>
      </c>
      <c r="EG109" s="286"/>
      <c r="EH109" s="286"/>
      <c r="EI109" s="286"/>
      <c r="EJ109" s="286"/>
      <c r="EK109" s="286"/>
      <c r="EL109" s="286"/>
      <c r="EM109" s="286"/>
      <c r="EN109" s="286"/>
      <c r="EO109" s="286"/>
      <c r="EP109" s="286"/>
      <c r="EQ109" s="286"/>
      <c r="ER109" s="287"/>
      <c r="ES109" s="105" t="s">
        <v>50</v>
      </c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7"/>
    </row>
    <row r="110" spans="1:161" ht="11.25" customHeight="1" thickBot="1">
      <c r="A110" s="92" t="s">
        <v>174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4"/>
      <c r="BX110" s="95" t="s">
        <v>172</v>
      </c>
      <c r="BY110" s="96"/>
      <c r="BZ110" s="96"/>
      <c r="CA110" s="96"/>
      <c r="CB110" s="96"/>
      <c r="CC110" s="96"/>
      <c r="CD110" s="96"/>
      <c r="CE110" s="97"/>
      <c r="CF110" s="98" t="s">
        <v>173</v>
      </c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100"/>
      <c r="CS110" s="101" t="s">
        <v>175</v>
      </c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7"/>
      <c r="DF110" s="102">
        <f>352950</f>
        <v>352950</v>
      </c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4"/>
      <c r="DS110" s="102">
        <f>352950</f>
        <v>352950</v>
      </c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4"/>
      <c r="EF110" s="102">
        <f>352950</f>
        <v>352950</v>
      </c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4"/>
      <c r="ES110" s="105" t="s">
        <v>50</v>
      </c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7"/>
    </row>
    <row r="111" spans="1:161" ht="11.25" customHeight="1" thickBot="1">
      <c r="A111" s="92" t="s">
        <v>174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4"/>
      <c r="BX111" s="95" t="s">
        <v>172</v>
      </c>
      <c r="BY111" s="96"/>
      <c r="BZ111" s="96"/>
      <c r="CA111" s="96"/>
      <c r="CB111" s="96"/>
      <c r="CC111" s="96"/>
      <c r="CD111" s="96"/>
      <c r="CE111" s="97"/>
      <c r="CF111" s="98" t="s">
        <v>173</v>
      </c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100"/>
      <c r="CS111" s="101" t="s">
        <v>176</v>
      </c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7"/>
      <c r="DF111" s="102">
        <f>244690+19175.39</f>
        <v>263865.39</v>
      </c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4"/>
      <c r="DS111" s="102">
        <f>244690</f>
        <v>244690</v>
      </c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4"/>
      <c r="EF111" s="102">
        <f>244690</f>
        <v>244690</v>
      </c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4"/>
      <c r="ES111" s="105" t="s">
        <v>50</v>
      </c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7"/>
    </row>
    <row r="112" spans="1:161" ht="11.25" customHeight="1">
      <c r="A112" s="92" t="s">
        <v>174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4"/>
      <c r="BX112" s="95" t="s">
        <v>172</v>
      </c>
      <c r="BY112" s="96"/>
      <c r="BZ112" s="96"/>
      <c r="CA112" s="96"/>
      <c r="CB112" s="96"/>
      <c r="CC112" s="96"/>
      <c r="CD112" s="96"/>
      <c r="CE112" s="97"/>
      <c r="CF112" s="98" t="s">
        <v>173</v>
      </c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100"/>
      <c r="CS112" s="101" t="s">
        <v>135</v>
      </c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7"/>
      <c r="DF112" s="102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4"/>
      <c r="DS112" s="102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4"/>
      <c r="EF112" s="102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4"/>
      <c r="ES112" s="105" t="s">
        <v>50</v>
      </c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7"/>
    </row>
    <row r="113" ht="14.25" customHeight="1"/>
  </sheetData>
  <mergeCells count="726">
    <mergeCell ref="EL8:FE8"/>
    <mergeCell ref="DW9:DX9"/>
    <mergeCell ref="DY9:EA9"/>
    <mergeCell ref="EB9:EC9"/>
    <mergeCell ref="EE9:ES9"/>
    <mergeCell ref="ET9:EV9"/>
    <mergeCell ref="EW9:EY9"/>
    <mergeCell ref="DW2:FE2"/>
    <mergeCell ref="DW3:FE3"/>
    <mergeCell ref="DW4:FE4"/>
    <mergeCell ref="DW5:FE5"/>
    <mergeCell ref="DW6:FE6"/>
    <mergeCell ref="DW7:EI7"/>
    <mergeCell ref="EL7:FE7"/>
    <mergeCell ref="AY11:DC11"/>
    <mergeCell ref="AY12:BE12"/>
    <mergeCell ref="BF12:BH12"/>
    <mergeCell ref="BI12:CD12"/>
    <mergeCell ref="CE12:CG12"/>
    <mergeCell ref="CH12:CL12"/>
    <mergeCell ref="CM12:CO12"/>
    <mergeCell ref="CP12:CX12"/>
    <mergeCell ref="DW8:EI8"/>
    <mergeCell ref="A15:AA15"/>
    <mergeCell ref="ES15:FE15"/>
    <mergeCell ref="AB16:DP16"/>
    <mergeCell ref="ES16:FE16"/>
    <mergeCell ref="ES17:FE17"/>
    <mergeCell ref="ES18:FE18"/>
    <mergeCell ref="ES12:FE13"/>
    <mergeCell ref="BG14:BJ14"/>
    <mergeCell ref="BK14:BM14"/>
    <mergeCell ref="BN14:BO14"/>
    <mergeCell ref="BQ14:CE14"/>
    <mergeCell ref="CF14:CH14"/>
    <mergeCell ref="CI14:CK14"/>
    <mergeCell ref="ES14:FE14"/>
    <mergeCell ref="K19:EC19"/>
    <mergeCell ref="ES19:FE19"/>
    <mergeCell ref="ES20:FE20"/>
    <mergeCell ref="A22:FE22"/>
    <mergeCell ref="A24:BW26"/>
    <mergeCell ref="BX24:CE26"/>
    <mergeCell ref="CF24:CR26"/>
    <mergeCell ref="CS24:DE26"/>
    <mergeCell ref="DF24:FE24"/>
    <mergeCell ref="DF25:DK25"/>
    <mergeCell ref="EL25:EN25"/>
    <mergeCell ref="EO25:ER25"/>
    <mergeCell ref="ES25:FE26"/>
    <mergeCell ref="DF26:DR26"/>
    <mergeCell ref="DS26:EE26"/>
    <mergeCell ref="EF26:ER26"/>
    <mergeCell ref="DL25:DN25"/>
    <mergeCell ref="DO25:DR25"/>
    <mergeCell ref="DS25:DX25"/>
    <mergeCell ref="DY25:EA25"/>
    <mergeCell ref="EB25:EE25"/>
    <mergeCell ref="EF25:EK25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7:BW27"/>
    <mergeCell ref="BX27:CE27"/>
    <mergeCell ref="CF27:CR27"/>
    <mergeCell ref="CS27:DE27"/>
    <mergeCell ref="DF27:DR27"/>
    <mergeCell ref="DS27:EE27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9:BW29"/>
    <mergeCell ref="BX29:CE29"/>
    <mergeCell ref="CF29:CR29"/>
    <mergeCell ref="CS29:DE29"/>
    <mergeCell ref="DF29:DR29"/>
    <mergeCell ref="DS29:EE29"/>
    <mergeCell ref="EF31:ER32"/>
    <mergeCell ref="ES31:FE32"/>
    <mergeCell ref="A32:BU32"/>
    <mergeCell ref="A33:BW33"/>
    <mergeCell ref="BX33:CE34"/>
    <mergeCell ref="CF33:CR34"/>
    <mergeCell ref="CS33:DE34"/>
    <mergeCell ref="DF33:DR34"/>
    <mergeCell ref="DS33:EE34"/>
    <mergeCell ref="EF33:ER34"/>
    <mergeCell ref="A31:BW31"/>
    <mergeCell ref="BX31:CE32"/>
    <mergeCell ref="CF31:CR32"/>
    <mergeCell ref="CS31:DE32"/>
    <mergeCell ref="DF31:DR32"/>
    <mergeCell ref="DS31:EE32"/>
    <mergeCell ref="ES33:FE34"/>
    <mergeCell ref="A34:BU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6:BW36"/>
    <mergeCell ref="BX36:CE36"/>
    <mergeCell ref="CF36:CR36"/>
    <mergeCell ref="CS36:DE36"/>
    <mergeCell ref="DF36:DR36"/>
    <mergeCell ref="DS36:EE36"/>
    <mergeCell ref="EF38:ER39"/>
    <mergeCell ref="ES38:FE39"/>
    <mergeCell ref="A39:BW39"/>
    <mergeCell ref="A40:BW40"/>
    <mergeCell ref="BX40:CE40"/>
    <mergeCell ref="CF40:CR40"/>
    <mergeCell ref="CS40:DE40"/>
    <mergeCell ref="DF40:DR40"/>
    <mergeCell ref="DS40:EE40"/>
    <mergeCell ref="EF40:ER40"/>
    <mergeCell ref="A38:BW38"/>
    <mergeCell ref="BX38:CE39"/>
    <mergeCell ref="CF38:CR39"/>
    <mergeCell ref="CS38:DE39"/>
    <mergeCell ref="DF38:DR39"/>
    <mergeCell ref="DS38:EE39"/>
    <mergeCell ref="ES40:FE40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EF42:ER42"/>
    <mergeCell ref="ES42:FE42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2:BW42"/>
    <mergeCell ref="BX42:CE42"/>
    <mergeCell ref="CF42:CR42"/>
    <mergeCell ref="CS42:DE42"/>
    <mergeCell ref="DF42:DR42"/>
    <mergeCell ref="DS42:EE42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6:BW46"/>
    <mergeCell ref="BX46:CE46"/>
    <mergeCell ref="CF46:CR46"/>
    <mergeCell ref="CS46:DE46"/>
    <mergeCell ref="DF46:DR46"/>
    <mergeCell ref="DS46:EE46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48:BW48"/>
    <mergeCell ref="BX48:CE48"/>
    <mergeCell ref="CF48:CR48"/>
    <mergeCell ref="CS48:DE48"/>
    <mergeCell ref="DF48:DR48"/>
    <mergeCell ref="DS48:EE48"/>
    <mergeCell ref="EF50:ER50"/>
    <mergeCell ref="ES50:FE50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0:BW50"/>
    <mergeCell ref="BX50:CE50"/>
    <mergeCell ref="CF50:CR50"/>
    <mergeCell ref="CS50:DE50"/>
    <mergeCell ref="DF50:DR50"/>
    <mergeCell ref="DS50:EE50"/>
    <mergeCell ref="EF52:ER52"/>
    <mergeCell ref="ES52:FE52"/>
    <mergeCell ref="A53:BW53"/>
    <mergeCell ref="BX53:CE53"/>
    <mergeCell ref="CF53:CR53"/>
    <mergeCell ref="CS53:DE53"/>
    <mergeCell ref="DF53:DR53"/>
    <mergeCell ref="DS53:EE53"/>
    <mergeCell ref="EF53:ER53"/>
    <mergeCell ref="ES53:FE53"/>
    <mergeCell ref="A52:BW52"/>
    <mergeCell ref="BX52:CE52"/>
    <mergeCell ref="CF52:CR52"/>
    <mergeCell ref="CS52:DE52"/>
    <mergeCell ref="DF52:DR52"/>
    <mergeCell ref="DS52:EE52"/>
    <mergeCell ref="EF54:ER54"/>
    <mergeCell ref="ES54:FE54"/>
    <mergeCell ref="A55:BW55"/>
    <mergeCell ref="BX55:CE55"/>
    <mergeCell ref="CF55:CR55"/>
    <mergeCell ref="CS55:DE55"/>
    <mergeCell ref="DF55:DR55"/>
    <mergeCell ref="DS55:EE55"/>
    <mergeCell ref="EF55:ER55"/>
    <mergeCell ref="ES55:FE55"/>
    <mergeCell ref="A54:BW54"/>
    <mergeCell ref="BX54:CE54"/>
    <mergeCell ref="CF54:CR54"/>
    <mergeCell ref="CS54:DE54"/>
    <mergeCell ref="DF54:DR54"/>
    <mergeCell ref="DS54:EE54"/>
    <mergeCell ref="EF56:ER56"/>
    <mergeCell ref="ES56:FE56"/>
    <mergeCell ref="A57:BW57"/>
    <mergeCell ref="BX57:CE57"/>
    <mergeCell ref="CF57:CR57"/>
    <mergeCell ref="CS57:DE57"/>
    <mergeCell ref="DF57:DR57"/>
    <mergeCell ref="DS57:EE57"/>
    <mergeCell ref="EF57:ER57"/>
    <mergeCell ref="ES57:FE57"/>
    <mergeCell ref="A56:BW56"/>
    <mergeCell ref="BX56:CE56"/>
    <mergeCell ref="CF56:CR56"/>
    <mergeCell ref="CS56:DE56"/>
    <mergeCell ref="DF56:DR56"/>
    <mergeCell ref="DS56:EE56"/>
    <mergeCell ref="EF58:ER58"/>
    <mergeCell ref="ES58:FE58"/>
    <mergeCell ref="A59:BW59"/>
    <mergeCell ref="BX59:CE59"/>
    <mergeCell ref="CF59:CR59"/>
    <mergeCell ref="CS59:DE59"/>
    <mergeCell ref="DF59:DR59"/>
    <mergeCell ref="DS59:EE59"/>
    <mergeCell ref="EF59:ER59"/>
    <mergeCell ref="ES59:FE59"/>
    <mergeCell ref="A58:BW58"/>
    <mergeCell ref="BX58:CE58"/>
    <mergeCell ref="CF58:CR58"/>
    <mergeCell ref="CS58:DE58"/>
    <mergeCell ref="DF58:DR58"/>
    <mergeCell ref="DS58:EE58"/>
    <mergeCell ref="EF60:ER60"/>
    <mergeCell ref="ES60:FE60"/>
    <mergeCell ref="A61:BU61"/>
    <mergeCell ref="BX61:CB61"/>
    <mergeCell ref="CF61:CR61"/>
    <mergeCell ref="CS61:DE61"/>
    <mergeCell ref="DF61:DR61"/>
    <mergeCell ref="DS61:EE61"/>
    <mergeCell ref="EF61:ER61"/>
    <mergeCell ref="ES61:FE61"/>
    <mergeCell ref="A60:BW60"/>
    <mergeCell ref="BX60:CE60"/>
    <mergeCell ref="CF60:CR60"/>
    <mergeCell ref="CS60:DE60"/>
    <mergeCell ref="DF60:DR60"/>
    <mergeCell ref="DS60:EE60"/>
    <mergeCell ref="EF62:ER62"/>
    <mergeCell ref="ES62:FE62"/>
    <mergeCell ref="A63:BW63"/>
    <mergeCell ref="BX63:CE63"/>
    <mergeCell ref="CF63:CR63"/>
    <mergeCell ref="CS63:DE63"/>
    <mergeCell ref="DF63:DR63"/>
    <mergeCell ref="DS63:EE63"/>
    <mergeCell ref="EF63:ER63"/>
    <mergeCell ref="ES63:FE63"/>
    <mergeCell ref="A62:BW62"/>
    <mergeCell ref="BX62:CE62"/>
    <mergeCell ref="CF62:CR62"/>
    <mergeCell ref="CS62:DE62"/>
    <mergeCell ref="DF62:DR62"/>
    <mergeCell ref="DS62:EE62"/>
    <mergeCell ref="EF64:ER64"/>
    <mergeCell ref="ES64:FE64"/>
    <mergeCell ref="A65:BW65"/>
    <mergeCell ref="BX65:CE65"/>
    <mergeCell ref="CF65:CR65"/>
    <mergeCell ref="CS65:DE65"/>
    <mergeCell ref="DF65:DR65"/>
    <mergeCell ref="DS65:EE65"/>
    <mergeCell ref="EF65:ER65"/>
    <mergeCell ref="ES65:FE65"/>
    <mergeCell ref="A64:BW64"/>
    <mergeCell ref="BX64:CE64"/>
    <mergeCell ref="CF64:CR64"/>
    <mergeCell ref="CS64:DE64"/>
    <mergeCell ref="DF64:DR64"/>
    <mergeCell ref="DS64:EE64"/>
    <mergeCell ref="EF66:ER66"/>
    <mergeCell ref="ES66:FE66"/>
    <mergeCell ref="A67:BW67"/>
    <mergeCell ref="BX67:CE67"/>
    <mergeCell ref="CF67:CR67"/>
    <mergeCell ref="CS67:DE67"/>
    <mergeCell ref="DF67:DR67"/>
    <mergeCell ref="DS67:EE67"/>
    <mergeCell ref="EF67:ER67"/>
    <mergeCell ref="ES67:FE67"/>
    <mergeCell ref="A66:BW66"/>
    <mergeCell ref="BX66:CE66"/>
    <mergeCell ref="CF66:CR66"/>
    <mergeCell ref="CS66:DE66"/>
    <mergeCell ref="DF66:DR66"/>
    <mergeCell ref="DS66:EE66"/>
    <mergeCell ref="EF68:ER68"/>
    <mergeCell ref="ES68:FE68"/>
    <mergeCell ref="A69:BW69"/>
    <mergeCell ref="BX69:CE69"/>
    <mergeCell ref="CF69:CR69"/>
    <mergeCell ref="CS69:DE69"/>
    <mergeCell ref="DF69:DR69"/>
    <mergeCell ref="DS69:EE69"/>
    <mergeCell ref="EF69:ER69"/>
    <mergeCell ref="ES69:FE69"/>
    <mergeCell ref="A68:BW68"/>
    <mergeCell ref="BX68:CE68"/>
    <mergeCell ref="CF68:CR68"/>
    <mergeCell ref="CS68:DE68"/>
    <mergeCell ref="DF68:DR68"/>
    <mergeCell ref="DS68:EE68"/>
    <mergeCell ref="EF70:ER70"/>
    <mergeCell ref="ES70:FE70"/>
    <mergeCell ref="A71:BW71"/>
    <mergeCell ref="BX71:CE71"/>
    <mergeCell ref="CF71:CR71"/>
    <mergeCell ref="CS71:DE71"/>
    <mergeCell ref="DF71:DR71"/>
    <mergeCell ref="DS71:EE71"/>
    <mergeCell ref="EF71:ER71"/>
    <mergeCell ref="ES71:FE71"/>
    <mergeCell ref="A70:BW70"/>
    <mergeCell ref="BX70:CE70"/>
    <mergeCell ref="CF70:CR70"/>
    <mergeCell ref="CS70:DE70"/>
    <mergeCell ref="DF70:DR70"/>
    <mergeCell ref="DS70:EE70"/>
    <mergeCell ref="EF72:ER72"/>
    <mergeCell ref="ES72:FE72"/>
    <mergeCell ref="A73:BW73"/>
    <mergeCell ref="BX73:CE73"/>
    <mergeCell ref="CF73:CR73"/>
    <mergeCell ref="CS73:DE73"/>
    <mergeCell ref="DF73:DR73"/>
    <mergeCell ref="DS73:EE73"/>
    <mergeCell ref="EF73:ER73"/>
    <mergeCell ref="ES73:FE73"/>
    <mergeCell ref="A72:BW72"/>
    <mergeCell ref="BX72:CE72"/>
    <mergeCell ref="CF72:CR72"/>
    <mergeCell ref="CS72:DE72"/>
    <mergeCell ref="DF72:DR72"/>
    <mergeCell ref="DS72:EE72"/>
    <mergeCell ref="EF74:ER74"/>
    <mergeCell ref="ES74:FE74"/>
    <mergeCell ref="A75:BW75"/>
    <mergeCell ref="BX75:CE75"/>
    <mergeCell ref="CF75:CR75"/>
    <mergeCell ref="CS75:DE75"/>
    <mergeCell ref="DF75:DR75"/>
    <mergeCell ref="DS75:EE75"/>
    <mergeCell ref="EF75:ER75"/>
    <mergeCell ref="ES75:FE75"/>
    <mergeCell ref="A74:BW74"/>
    <mergeCell ref="BX74:CE74"/>
    <mergeCell ref="CF74:CR74"/>
    <mergeCell ref="CS74:DE74"/>
    <mergeCell ref="DF74:DR74"/>
    <mergeCell ref="DS74:EE74"/>
    <mergeCell ref="EF76:ER76"/>
    <mergeCell ref="ES76:FE76"/>
    <mergeCell ref="A77:BW77"/>
    <mergeCell ref="BX77:CE77"/>
    <mergeCell ref="CF77:CR77"/>
    <mergeCell ref="CS77:DE77"/>
    <mergeCell ref="DF77:DR77"/>
    <mergeCell ref="DS77:EE77"/>
    <mergeCell ref="EF77:ER77"/>
    <mergeCell ref="ES77:FE77"/>
    <mergeCell ref="A76:BW76"/>
    <mergeCell ref="BX76:CE76"/>
    <mergeCell ref="CF76:CR76"/>
    <mergeCell ref="CS76:DE76"/>
    <mergeCell ref="DF76:DR76"/>
    <mergeCell ref="DS76:EE76"/>
    <mergeCell ref="EF78:ER78"/>
    <mergeCell ref="ES78:FE78"/>
    <mergeCell ref="A79:BW79"/>
    <mergeCell ref="BX79:CE79"/>
    <mergeCell ref="CF79:CR79"/>
    <mergeCell ref="CS79:DE79"/>
    <mergeCell ref="DF79:DR79"/>
    <mergeCell ref="DS79:EE79"/>
    <mergeCell ref="EF79:ER79"/>
    <mergeCell ref="ES79:FE79"/>
    <mergeCell ref="A78:BW78"/>
    <mergeCell ref="BX78:CE78"/>
    <mergeCell ref="CF78:CR78"/>
    <mergeCell ref="CS78:DE78"/>
    <mergeCell ref="DF78:DR78"/>
    <mergeCell ref="DS78:EE78"/>
    <mergeCell ref="EF80:ER80"/>
    <mergeCell ref="ES80:FE80"/>
    <mergeCell ref="A81:BW81"/>
    <mergeCell ref="BX81:CE81"/>
    <mergeCell ref="CF81:CR81"/>
    <mergeCell ref="CS81:DE81"/>
    <mergeCell ref="DF81:DR81"/>
    <mergeCell ref="DS81:EE81"/>
    <mergeCell ref="EF81:ER81"/>
    <mergeCell ref="ES81:FE81"/>
    <mergeCell ref="A80:BW80"/>
    <mergeCell ref="BX80:CE80"/>
    <mergeCell ref="CF80:CR80"/>
    <mergeCell ref="CS80:DE80"/>
    <mergeCell ref="DF80:DR80"/>
    <mergeCell ref="DS80:EE80"/>
    <mergeCell ref="EF82:ER82"/>
    <mergeCell ref="ES82:FE82"/>
    <mergeCell ref="A83:BW83"/>
    <mergeCell ref="BX83:CE83"/>
    <mergeCell ref="CF83:CR83"/>
    <mergeCell ref="CS83:DE83"/>
    <mergeCell ref="DF83:DR83"/>
    <mergeCell ref="DS83:EE83"/>
    <mergeCell ref="EF83:ER83"/>
    <mergeCell ref="ES83:FE83"/>
    <mergeCell ref="A82:BW82"/>
    <mergeCell ref="BX82:CE82"/>
    <mergeCell ref="CF82:CR82"/>
    <mergeCell ref="CS82:DE82"/>
    <mergeCell ref="DF82:DR82"/>
    <mergeCell ref="DS82:EE82"/>
    <mergeCell ref="EF84:ER84"/>
    <mergeCell ref="ES84:FE84"/>
    <mergeCell ref="A85:BW85"/>
    <mergeCell ref="BX85:CE85"/>
    <mergeCell ref="CF85:CR85"/>
    <mergeCell ref="CS85:DE85"/>
    <mergeCell ref="DF85:DR85"/>
    <mergeCell ref="DS85:EE85"/>
    <mergeCell ref="EF85:ER85"/>
    <mergeCell ref="ES85:FE85"/>
    <mergeCell ref="A84:BW84"/>
    <mergeCell ref="BX84:CE84"/>
    <mergeCell ref="CF84:CR84"/>
    <mergeCell ref="CS84:DE84"/>
    <mergeCell ref="DF84:DR84"/>
    <mergeCell ref="DS84:EE84"/>
    <mergeCell ref="EF86:ER86"/>
    <mergeCell ref="ES86:FE86"/>
    <mergeCell ref="A87:BW87"/>
    <mergeCell ref="BX87:CE87"/>
    <mergeCell ref="CF87:CR87"/>
    <mergeCell ref="CS87:DE87"/>
    <mergeCell ref="DF87:DR87"/>
    <mergeCell ref="DS87:EE87"/>
    <mergeCell ref="EF87:ER87"/>
    <mergeCell ref="ES87:FE87"/>
    <mergeCell ref="A86:BW86"/>
    <mergeCell ref="BX86:CE86"/>
    <mergeCell ref="CF86:CR86"/>
    <mergeCell ref="CS86:DE86"/>
    <mergeCell ref="DF86:DR86"/>
    <mergeCell ref="DS86:EE86"/>
    <mergeCell ref="EF88:ER88"/>
    <mergeCell ref="ES88:FE88"/>
    <mergeCell ref="A89:BW89"/>
    <mergeCell ref="BX89:CE89"/>
    <mergeCell ref="CF89:CR89"/>
    <mergeCell ref="CS89:DE89"/>
    <mergeCell ref="DF89:DR89"/>
    <mergeCell ref="DS89:EE89"/>
    <mergeCell ref="EF89:ER89"/>
    <mergeCell ref="ES89:FE89"/>
    <mergeCell ref="A88:BW88"/>
    <mergeCell ref="BX88:CE88"/>
    <mergeCell ref="CF88:CR88"/>
    <mergeCell ref="CS88:DE88"/>
    <mergeCell ref="DF88:DR88"/>
    <mergeCell ref="DS88:EE88"/>
    <mergeCell ref="EF90:ER90"/>
    <mergeCell ref="ES90:FE90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A90:BW90"/>
    <mergeCell ref="BX90:CE90"/>
    <mergeCell ref="CF90:CR90"/>
    <mergeCell ref="CS90:DE90"/>
    <mergeCell ref="DF90:DR90"/>
    <mergeCell ref="DS90:EE90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EF96:ER96"/>
    <mergeCell ref="ES96:FE96"/>
    <mergeCell ref="A97:BW97"/>
    <mergeCell ref="BX97:CE97"/>
    <mergeCell ref="CF97:CR97"/>
    <mergeCell ref="CS97:DE97"/>
    <mergeCell ref="DF97:DR97"/>
    <mergeCell ref="DS97:EE97"/>
    <mergeCell ref="EF97:ER97"/>
    <mergeCell ref="ES97:FE97"/>
    <mergeCell ref="A96:BW96"/>
    <mergeCell ref="BX96:CE96"/>
    <mergeCell ref="CF96:CR96"/>
    <mergeCell ref="CS96:DE96"/>
    <mergeCell ref="DF96:DR96"/>
    <mergeCell ref="DS96:EE96"/>
    <mergeCell ref="EF98:ER98"/>
    <mergeCell ref="ES98:FE98"/>
    <mergeCell ref="A99:BW99"/>
    <mergeCell ref="BX99:CE99"/>
    <mergeCell ref="CF99:CR99"/>
    <mergeCell ref="CS99:DE99"/>
    <mergeCell ref="DF99:DR99"/>
    <mergeCell ref="DS99:EE99"/>
    <mergeCell ref="EF99:ER99"/>
    <mergeCell ref="ES99:FE99"/>
    <mergeCell ref="A98:BW98"/>
    <mergeCell ref="BX98:CE98"/>
    <mergeCell ref="CF98:CR98"/>
    <mergeCell ref="CS98:DE98"/>
    <mergeCell ref="DF98:DR98"/>
    <mergeCell ref="DS98:EE98"/>
    <mergeCell ref="EF100:ER100"/>
    <mergeCell ref="ES100:FE100"/>
    <mergeCell ref="A101:BW101"/>
    <mergeCell ref="BX101:CE101"/>
    <mergeCell ref="CF101:CR101"/>
    <mergeCell ref="CS101:DE101"/>
    <mergeCell ref="DF101:DR101"/>
    <mergeCell ref="DS101:EE101"/>
    <mergeCell ref="EF101:ER101"/>
    <mergeCell ref="ES101:FE101"/>
    <mergeCell ref="A100:BW100"/>
    <mergeCell ref="BX100:CE100"/>
    <mergeCell ref="CF100:CR100"/>
    <mergeCell ref="CS100:DE100"/>
    <mergeCell ref="DF100:DR100"/>
    <mergeCell ref="DS100:EE100"/>
    <mergeCell ref="EF102:ER102"/>
    <mergeCell ref="ES102:FE102"/>
    <mergeCell ref="A103:BW103"/>
    <mergeCell ref="BX103:CE103"/>
    <mergeCell ref="CF103:CR103"/>
    <mergeCell ref="CS103:DE103"/>
    <mergeCell ref="DF103:DR103"/>
    <mergeCell ref="DS103:EE103"/>
    <mergeCell ref="EF103:ER103"/>
    <mergeCell ref="ES103:FE103"/>
    <mergeCell ref="A102:BW102"/>
    <mergeCell ref="BX102:CE102"/>
    <mergeCell ref="CF102:CR102"/>
    <mergeCell ref="CS102:DE102"/>
    <mergeCell ref="DF102:DR102"/>
    <mergeCell ref="DS102:EE102"/>
    <mergeCell ref="EF104:ER104"/>
    <mergeCell ref="ES104:FE104"/>
    <mergeCell ref="A105:BW105"/>
    <mergeCell ref="BX105:CE105"/>
    <mergeCell ref="CF105:CR105"/>
    <mergeCell ref="CS105:DE105"/>
    <mergeCell ref="DF105:DR105"/>
    <mergeCell ref="DS105:EE105"/>
    <mergeCell ref="EF105:ER105"/>
    <mergeCell ref="ES105:FE105"/>
    <mergeCell ref="A104:BW104"/>
    <mergeCell ref="BX104:CE104"/>
    <mergeCell ref="CF104:CR104"/>
    <mergeCell ref="CS104:DE104"/>
    <mergeCell ref="DF104:DR104"/>
    <mergeCell ref="DS104:EE104"/>
    <mergeCell ref="EF106:ER106"/>
    <mergeCell ref="ES106:FE106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A106:BW106"/>
    <mergeCell ref="BX106:CE106"/>
    <mergeCell ref="CF106:CR106"/>
    <mergeCell ref="CS106:DE106"/>
    <mergeCell ref="DF106:DR106"/>
    <mergeCell ref="DS106:EE106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EF112:ER112"/>
    <mergeCell ref="ES112:FE112"/>
    <mergeCell ref="A112:BW112"/>
    <mergeCell ref="BX112:CE112"/>
    <mergeCell ref="CF112:CR112"/>
    <mergeCell ref="CS112:DE112"/>
    <mergeCell ref="DF112:DR112"/>
    <mergeCell ref="DS112:EE112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  <mergeCell ref="DS110:EE110"/>
  </mergeCells>
  <pageMargins left="0.59055118110236227" right="0.51181102362204722" top="0.78740157480314965" bottom="0.31496062992125984" header="0.19685039370078741" footer="0.19685039370078741"/>
  <pageSetup paperSize="9" scale="98" orientation="landscape" r:id="rId1"/>
  <headerFooter alignWithMargins="0"/>
  <rowBreaks count="2" manualBreakCount="2">
    <brk id="40" max="160" man="1"/>
    <brk id="75" max="160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G47"/>
  <sheetViews>
    <sheetView view="pageBreakPreview" topLeftCell="A7" zoomScale="110" zoomScaleSheetLayoutView="100" workbookViewId="0">
      <selection activeCell="DH17" sqref="DH17:DT17"/>
    </sheetView>
  </sheetViews>
  <sheetFormatPr defaultColWidth="0.85546875" defaultRowHeight="11.25"/>
  <cols>
    <col min="1" max="2" width="0.85546875" style="73" customWidth="1"/>
    <col min="3" max="60" width="0.85546875" style="73"/>
    <col min="61" max="61" width="0.85546875" style="73" customWidth="1"/>
    <col min="62" max="64" width="0.85546875" style="73"/>
    <col min="65" max="65" width="0.85546875" style="73" customWidth="1"/>
    <col min="66" max="75" width="0.85546875" style="73"/>
    <col min="76" max="77" width="0.85546875" style="73" customWidth="1"/>
    <col min="78" max="105" width="0.85546875" style="73"/>
    <col min="106" max="106" width="0.85546875" style="73" customWidth="1"/>
    <col min="107" max="109" width="0.85546875" style="73" hidden="1" customWidth="1"/>
    <col min="110" max="110" width="8.85546875" style="73" customWidth="1"/>
    <col min="111" max="111" width="9" style="73" customWidth="1"/>
    <col min="112" max="16384" width="0.85546875" style="73"/>
  </cols>
  <sheetData>
    <row r="1" spans="1:163" s="9" customFormat="1" ht="13.5" customHeight="1">
      <c r="B1" s="144" t="s">
        <v>177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</row>
    <row r="2" spans="1:163" hidden="1"/>
    <row r="3" spans="1:163" ht="11.25" customHeight="1">
      <c r="A3" s="148" t="s">
        <v>178</v>
      </c>
      <c r="B3" s="149"/>
      <c r="C3" s="149"/>
      <c r="D3" s="149"/>
      <c r="E3" s="149"/>
      <c r="F3" s="149"/>
      <c r="G3" s="149"/>
      <c r="H3" s="150"/>
      <c r="I3" s="130" t="s">
        <v>30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1"/>
      <c r="CN3" s="148" t="s">
        <v>179</v>
      </c>
      <c r="CO3" s="149"/>
      <c r="CP3" s="149"/>
      <c r="CQ3" s="149"/>
      <c r="CR3" s="149"/>
      <c r="CS3" s="149"/>
      <c r="CT3" s="149"/>
      <c r="CU3" s="150"/>
      <c r="CV3" s="148" t="s">
        <v>180</v>
      </c>
      <c r="CW3" s="149"/>
      <c r="CX3" s="149"/>
      <c r="CY3" s="149"/>
      <c r="CZ3" s="149"/>
      <c r="DA3" s="149"/>
      <c r="DB3" s="149"/>
      <c r="DC3" s="149"/>
      <c r="DD3" s="149"/>
      <c r="DE3" s="150"/>
      <c r="DF3" s="288" t="s">
        <v>181</v>
      </c>
      <c r="DG3" s="288" t="s">
        <v>182</v>
      </c>
      <c r="DH3" s="157" t="s">
        <v>34</v>
      </c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9"/>
    </row>
    <row r="4" spans="1:163" ht="11.25" customHeight="1">
      <c r="A4" s="151"/>
      <c r="B4" s="152"/>
      <c r="C4" s="152"/>
      <c r="D4" s="152"/>
      <c r="E4" s="152"/>
      <c r="F4" s="152"/>
      <c r="G4" s="152"/>
      <c r="H4" s="15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4"/>
      <c r="CN4" s="151"/>
      <c r="CO4" s="152"/>
      <c r="CP4" s="152"/>
      <c r="CQ4" s="152"/>
      <c r="CR4" s="152"/>
      <c r="CS4" s="152"/>
      <c r="CT4" s="152"/>
      <c r="CU4" s="153"/>
      <c r="CV4" s="151"/>
      <c r="CW4" s="152"/>
      <c r="CX4" s="152"/>
      <c r="CY4" s="152"/>
      <c r="CZ4" s="152"/>
      <c r="DA4" s="152"/>
      <c r="DB4" s="152"/>
      <c r="DC4" s="152"/>
      <c r="DD4" s="152"/>
      <c r="DE4" s="153"/>
      <c r="DF4" s="289"/>
      <c r="DG4" s="289"/>
      <c r="DH4" s="123" t="s">
        <v>35</v>
      </c>
      <c r="DI4" s="124"/>
      <c r="DJ4" s="124"/>
      <c r="DK4" s="124"/>
      <c r="DL4" s="124"/>
      <c r="DM4" s="124"/>
      <c r="DN4" s="125" t="s">
        <v>5</v>
      </c>
      <c r="DO4" s="125"/>
      <c r="DP4" s="125"/>
      <c r="DQ4" s="139" t="s">
        <v>6</v>
      </c>
      <c r="DR4" s="139"/>
      <c r="DS4" s="139"/>
      <c r="DT4" s="140"/>
      <c r="DU4" s="123" t="s">
        <v>35</v>
      </c>
      <c r="DV4" s="124"/>
      <c r="DW4" s="124"/>
      <c r="DX4" s="124"/>
      <c r="DY4" s="124"/>
      <c r="DZ4" s="124"/>
      <c r="EA4" s="125" t="s">
        <v>9</v>
      </c>
      <c r="EB4" s="125"/>
      <c r="EC4" s="125"/>
      <c r="ED4" s="139" t="s">
        <v>6</v>
      </c>
      <c r="EE4" s="139"/>
      <c r="EF4" s="139"/>
      <c r="EG4" s="140"/>
      <c r="EH4" s="123" t="s">
        <v>35</v>
      </c>
      <c r="EI4" s="124"/>
      <c r="EJ4" s="124"/>
      <c r="EK4" s="124"/>
      <c r="EL4" s="124"/>
      <c r="EM4" s="124"/>
      <c r="EN4" s="125" t="s">
        <v>11</v>
      </c>
      <c r="EO4" s="125"/>
      <c r="EP4" s="125"/>
      <c r="EQ4" s="139" t="s">
        <v>6</v>
      </c>
      <c r="ER4" s="139"/>
      <c r="ES4" s="139"/>
      <c r="ET4" s="140"/>
      <c r="EU4" s="148" t="s">
        <v>36</v>
      </c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50"/>
    </row>
    <row r="5" spans="1:163" ht="35.25" customHeight="1">
      <c r="A5" s="154"/>
      <c r="B5" s="155"/>
      <c r="C5" s="155"/>
      <c r="D5" s="155"/>
      <c r="E5" s="155"/>
      <c r="F5" s="155"/>
      <c r="G5" s="155"/>
      <c r="H5" s="15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7"/>
      <c r="CN5" s="154"/>
      <c r="CO5" s="155"/>
      <c r="CP5" s="155"/>
      <c r="CQ5" s="155"/>
      <c r="CR5" s="155"/>
      <c r="CS5" s="155"/>
      <c r="CT5" s="155"/>
      <c r="CU5" s="156"/>
      <c r="CV5" s="154"/>
      <c r="CW5" s="155"/>
      <c r="CX5" s="155"/>
      <c r="CY5" s="155"/>
      <c r="CZ5" s="155"/>
      <c r="DA5" s="155"/>
      <c r="DB5" s="155"/>
      <c r="DC5" s="155"/>
      <c r="DD5" s="155"/>
      <c r="DE5" s="156"/>
      <c r="DF5" s="290"/>
      <c r="DG5" s="290"/>
      <c r="DH5" s="160" t="s">
        <v>183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2"/>
      <c r="DU5" s="160" t="s">
        <v>184</v>
      </c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2"/>
      <c r="EH5" s="160" t="s">
        <v>185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2"/>
      <c r="EU5" s="154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6"/>
    </row>
    <row r="6" spans="1:163" ht="12" thickBot="1">
      <c r="A6" s="166" t="s">
        <v>40</v>
      </c>
      <c r="B6" s="167"/>
      <c r="C6" s="167"/>
      <c r="D6" s="167"/>
      <c r="E6" s="167"/>
      <c r="F6" s="167"/>
      <c r="G6" s="167"/>
      <c r="H6" s="168"/>
      <c r="I6" s="167" t="s">
        <v>41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8"/>
      <c r="CN6" s="169" t="s">
        <v>42</v>
      </c>
      <c r="CO6" s="170"/>
      <c r="CP6" s="170"/>
      <c r="CQ6" s="170"/>
      <c r="CR6" s="170"/>
      <c r="CS6" s="170"/>
      <c r="CT6" s="170"/>
      <c r="CU6" s="171"/>
      <c r="CV6" s="169" t="s">
        <v>43</v>
      </c>
      <c r="CW6" s="170"/>
      <c r="CX6" s="170"/>
      <c r="CY6" s="170"/>
      <c r="CZ6" s="170"/>
      <c r="DA6" s="170"/>
      <c r="DB6" s="170"/>
      <c r="DC6" s="170"/>
      <c r="DD6" s="170"/>
      <c r="DE6" s="171"/>
      <c r="DF6" s="76" t="s">
        <v>186</v>
      </c>
      <c r="DG6" s="76" t="s">
        <v>187</v>
      </c>
      <c r="DH6" s="141" t="s">
        <v>44</v>
      </c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3"/>
      <c r="DU6" s="141" t="s">
        <v>45</v>
      </c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3"/>
      <c r="EH6" s="141" t="s">
        <v>46</v>
      </c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3"/>
      <c r="EU6" s="141" t="s">
        <v>47</v>
      </c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3"/>
    </row>
    <row r="7" spans="1:163" ht="12.75" customHeight="1">
      <c r="A7" s="219">
        <v>1</v>
      </c>
      <c r="B7" s="217"/>
      <c r="C7" s="217"/>
      <c r="D7" s="217"/>
      <c r="E7" s="217"/>
      <c r="F7" s="217"/>
      <c r="G7" s="217"/>
      <c r="H7" s="218"/>
      <c r="I7" s="214" t="s">
        <v>188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91" t="s">
        <v>189</v>
      </c>
      <c r="CO7" s="292"/>
      <c r="CP7" s="292"/>
      <c r="CQ7" s="292"/>
      <c r="CR7" s="292"/>
      <c r="CS7" s="292"/>
      <c r="CT7" s="292"/>
      <c r="CU7" s="293"/>
      <c r="CV7" s="101" t="s">
        <v>50</v>
      </c>
      <c r="CW7" s="96"/>
      <c r="CX7" s="96"/>
      <c r="CY7" s="96"/>
      <c r="CZ7" s="96"/>
      <c r="DA7" s="96"/>
      <c r="DB7" s="96"/>
      <c r="DC7" s="96"/>
      <c r="DD7" s="96"/>
      <c r="DE7" s="97"/>
      <c r="DF7" s="79" t="s">
        <v>190</v>
      </c>
      <c r="DG7" s="79"/>
      <c r="DH7" s="285">
        <f>DH10+DH13</f>
        <v>2048786.7600000002</v>
      </c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7"/>
      <c r="DU7" s="285">
        <f>DU10+DU13</f>
        <v>1944591.37</v>
      </c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7"/>
      <c r="EH7" s="285">
        <f>EH10+EH13</f>
        <v>1944591.37</v>
      </c>
      <c r="EI7" s="286"/>
      <c r="EJ7" s="286"/>
      <c r="EK7" s="286"/>
      <c r="EL7" s="286"/>
      <c r="EM7" s="286"/>
      <c r="EN7" s="286"/>
      <c r="EO7" s="286"/>
      <c r="EP7" s="286"/>
      <c r="EQ7" s="286"/>
      <c r="ER7" s="286"/>
      <c r="ES7" s="286"/>
      <c r="ET7" s="287"/>
      <c r="EU7" s="105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7"/>
    </row>
    <row r="8" spans="1:163" ht="48.75" customHeight="1">
      <c r="A8" s="173" t="s">
        <v>191</v>
      </c>
      <c r="B8" s="116"/>
      <c r="C8" s="116"/>
      <c r="D8" s="116"/>
      <c r="E8" s="116"/>
      <c r="F8" s="116"/>
      <c r="G8" s="116"/>
      <c r="H8" s="172"/>
      <c r="I8" s="259" t="s">
        <v>192</v>
      </c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115" t="s">
        <v>193</v>
      </c>
      <c r="CO8" s="116"/>
      <c r="CP8" s="116"/>
      <c r="CQ8" s="116"/>
      <c r="CR8" s="116"/>
      <c r="CS8" s="116"/>
      <c r="CT8" s="116"/>
      <c r="CU8" s="172"/>
      <c r="CV8" s="173" t="s">
        <v>50</v>
      </c>
      <c r="CW8" s="116"/>
      <c r="CX8" s="116"/>
      <c r="CY8" s="116"/>
      <c r="CZ8" s="116"/>
      <c r="DA8" s="116"/>
      <c r="DB8" s="116"/>
      <c r="DC8" s="116"/>
      <c r="DD8" s="116"/>
      <c r="DE8" s="172"/>
      <c r="DF8" s="79"/>
      <c r="DG8" s="79"/>
      <c r="DH8" s="228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30"/>
      <c r="DU8" s="228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30"/>
      <c r="EH8" s="228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30"/>
      <c r="EU8" s="174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7"/>
    </row>
    <row r="9" spans="1:163" ht="24" customHeight="1">
      <c r="A9" s="173" t="s">
        <v>194</v>
      </c>
      <c r="B9" s="116"/>
      <c r="C9" s="116"/>
      <c r="D9" s="116"/>
      <c r="E9" s="116"/>
      <c r="F9" s="116"/>
      <c r="G9" s="116"/>
      <c r="H9" s="172"/>
      <c r="I9" s="259" t="s">
        <v>195</v>
      </c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115" t="s">
        <v>196</v>
      </c>
      <c r="CO9" s="116"/>
      <c r="CP9" s="116"/>
      <c r="CQ9" s="116"/>
      <c r="CR9" s="116"/>
      <c r="CS9" s="116"/>
      <c r="CT9" s="116"/>
      <c r="CU9" s="172"/>
      <c r="CV9" s="173" t="s">
        <v>50</v>
      </c>
      <c r="CW9" s="116"/>
      <c r="CX9" s="116"/>
      <c r="CY9" s="116"/>
      <c r="CZ9" s="116"/>
      <c r="DA9" s="116"/>
      <c r="DB9" s="116"/>
      <c r="DC9" s="116"/>
      <c r="DD9" s="116"/>
      <c r="DE9" s="172"/>
      <c r="DF9" s="79"/>
      <c r="DG9" s="79"/>
      <c r="DH9" s="228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30"/>
      <c r="DU9" s="228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30"/>
      <c r="EH9" s="228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30"/>
      <c r="EU9" s="174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7"/>
    </row>
    <row r="10" spans="1:163" ht="24" customHeight="1">
      <c r="A10" s="173" t="s">
        <v>197</v>
      </c>
      <c r="B10" s="116"/>
      <c r="C10" s="116"/>
      <c r="D10" s="116"/>
      <c r="E10" s="116"/>
      <c r="F10" s="116"/>
      <c r="G10" s="116"/>
      <c r="H10" s="172"/>
      <c r="I10" s="259" t="s">
        <v>198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115" t="s">
        <v>199</v>
      </c>
      <c r="CO10" s="116"/>
      <c r="CP10" s="116"/>
      <c r="CQ10" s="116"/>
      <c r="CR10" s="116"/>
      <c r="CS10" s="116"/>
      <c r="CT10" s="116"/>
      <c r="CU10" s="172"/>
      <c r="CV10" s="173" t="s">
        <v>50</v>
      </c>
      <c r="CW10" s="116"/>
      <c r="CX10" s="116"/>
      <c r="CY10" s="116"/>
      <c r="CZ10" s="116"/>
      <c r="DA10" s="116"/>
      <c r="DB10" s="116"/>
      <c r="DC10" s="116"/>
      <c r="DD10" s="116"/>
      <c r="DE10" s="172"/>
      <c r="DF10" s="79" t="s">
        <v>190</v>
      </c>
      <c r="DG10" s="79"/>
      <c r="DH10" s="248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50"/>
      <c r="DU10" s="248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50"/>
      <c r="EH10" s="248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50"/>
      <c r="EU10" s="174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7"/>
    </row>
    <row r="11" spans="1:163" ht="24" customHeight="1">
      <c r="A11" s="173" t="s">
        <v>200</v>
      </c>
      <c r="B11" s="116"/>
      <c r="C11" s="116"/>
      <c r="D11" s="116"/>
      <c r="E11" s="116"/>
      <c r="F11" s="116"/>
      <c r="G11" s="116"/>
      <c r="H11" s="172"/>
      <c r="I11" s="253" t="s">
        <v>201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2"/>
      <c r="CN11" s="115" t="s">
        <v>202</v>
      </c>
      <c r="CO11" s="116"/>
      <c r="CP11" s="116"/>
      <c r="CQ11" s="116"/>
      <c r="CR11" s="116"/>
      <c r="CS11" s="116"/>
      <c r="CT11" s="116"/>
      <c r="CU11" s="172"/>
      <c r="CV11" s="173" t="s">
        <v>50</v>
      </c>
      <c r="CW11" s="116"/>
      <c r="CX11" s="116"/>
      <c r="CY11" s="116"/>
      <c r="CZ11" s="116"/>
      <c r="DA11" s="116"/>
      <c r="DB11" s="116"/>
      <c r="DC11" s="116"/>
      <c r="DD11" s="116"/>
      <c r="DE11" s="172"/>
      <c r="DF11" s="79" t="s">
        <v>50</v>
      </c>
      <c r="DG11" s="79"/>
      <c r="DH11" s="228" t="s">
        <v>50</v>
      </c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30"/>
      <c r="DU11" s="228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30"/>
      <c r="EH11" s="228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30"/>
      <c r="EU11" s="174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7"/>
    </row>
    <row r="12" spans="1:163" ht="14.25" customHeight="1">
      <c r="A12" s="173"/>
      <c r="B12" s="116"/>
      <c r="C12" s="116"/>
      <c r="D12" s="116"/>
      <c r="E12" s="116"/>
      <c r="F12" s="116"/>
      <c r="G12" s="116"/>
      <c r="H12" s="172"/>
      <c r="I12" s="253" t="s">
        <v>203</v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5"/>
      <c r="CN12" s="115" t="s">
        <v>204</v>
      </c>
      <c r="CO12" s="116"/>
      <c r="CP12" s="116"/>
      <c r="CQ12" s="116"/>
      <c r="CR12" s="116"/>
      <c r="CS12" s="116"/>
      <c r="CT12" s="116"/>
      <c r="CU12" s="172"/>
      <c r="CV12" s="173"/>
      <c r="CW12" s="116"/>
      <c r="CX12" s="116"/>
      <c r="CY12" s="116"/>
      <c r="CZ12" s="116"/>
      <c r="DA12" s="116"/>
      <c r="DB12" s="116"/>
      <c r="DC12" s="116"/>
      <c r="DD12" s="116"/>
      <c r="DE12" s="172"/>
      <c r="DF12" s="79"/>
      <c r="DG12" s="79"/>
      <c r="DH12" s="228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30"/>
      <c r="DU12" s="228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30"/>
      <c r="EH12" s="228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30"/>
      <c r="EU12" s="174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7"/>
    </row>
    <row r="13" spans="1:163" ht="24" customHeight="1">
      <c r="A13" s="173" t="s">
        <v>205</v>
      </c>
      <c r="B13" s="116"/>
      <c r="C13" s="116"/>
      <c r="D13" s="116"/>
      <c r="E13" s="116"/>
      <c r="F13" s="116"/>
      <c r="G13" s="116"/>
      <c r="H13" s="172"/>
      <c r="I13" s="259" t="s">
        <v>206</v>
      </c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115" t="s">
        <v>207</v>
      </c>
      <c r="CO13" s="116"/>
      <c r="CP13" s="116"/>
      <c r="CQ13" s="116"/>
      <c r="CR13" s="116"/>
      <c r="CS13" s="116"/>
      <c r="CT13" s="116"/>
      <c r="CU13" s="172"/>
      <c r="CV13" s="173" t="s">
        <v>50</v>
      </c>
      <c r="CW13" s="116"/>
      <c r="CX13" s="116"/>
      <c r="CY13" s="116"/>
      <c r="CZ13" s="116"/>
      <c r="DA13" s="116"/>
      <c r="DB13" s="116"/>
      <c r="DC13" s="116"/>
      <c r="DD13" s="116"/>
      <c r="DE13" s="172"/>
      <c r="DF13" s="79" t="s">
        <v>190</v>
      </c>
      <c r="DG13" s="79"/>
      <c r="DH13" s="228">
        <f>DH14+DH16+DH19+DH21</f>
        <v>2048786.7600000002</v>
      </c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30"/>
      <c r="DU13" s="228">
        <f>DU14+DU16+DU19+DU21</f>
        <v>1944591.37</v>
      </c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30"/>
      <c r="EH13" s="228">
        <f>EH14+EH16+EH19+EH21</f>
        <v>1944591.37</v>
      </c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30"/>
      <c r="EU13" s="174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7"/>
    </row>
    <row r="14" spans="1:163" ht="32.25" customHeight="1">
      <c r="A14" s="173" t="s">
        <v>208</v>
      </c>
      <c r="B14" s="116"/>
      <c r="C14" s="116"/>
      <c r="D14" s="116"/>
      <c r="E14" s="116"/>
      <c r="F14" s="116"/>
      <c r="G14" s="116"/>
      <c r="H14" s="172"/>
      <c r="I14" s="246" t="s">
        <v>209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115" t="s">
        <v>210</v>
      </c>
      <c r="CO14" s="116"/>
      <c r="CP14" s="116"/>
      <c r="CQ14" s="116"/>
      <c r="CR14" s="116"/>
      <c r="CS14" s="116"/>
      <c r="CT14" s="116"/>
      <c r="CU14" s="172"/>
      <c r="CV14" s="173" t="s">
        <v>50</v>
      </c>
      <c r="CW14" s="116"/>
      <c r="CX14" s="116"/>
      <c r="CY14" s="116"/>
      <c r="CZ14" s="116"/>
      <c r="DA14" s="116"/>
      <c r="DB14" s="116"/>
      <c r="DC14" s="116"/>
      <c r="DD14" s="116"/>
      <c r="DE14" s="172"/>
      <c r="DF14" s="79" t="s">
        <v>190</v>
      </c>
      <c r="DG14" s="79"/>
      <c r="DH14" s="228">
        <f>951091.37+12000+177934-261138.61</f>
        <v>879886.76000000013</v>
      </c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30"/>
      <c r="DU14" s="228">
        <f>951091.37</f>
        <v>951091.37</v>
      </c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30"/>
      <c r="EH14" s="228">
        <f>951091.37</f>
        <v>951091.37</v>
      </c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30"/>
      <c r="EU14" s="174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7"/>
    </row>
    <row r="15" spans="1:163" ht="20.25" customHeight="1">
      <c r="A15" s="173" t="s">
        <v>211</v>
      </c>
      <c r="B15" s="116"/>
      <c r="C15" s="116"/>
      <c r="D15" s="116"/>
      <c r="E15" s="116"/>
      <c r="F15" s="116"/>
      <c r="G15" s="116"/>
      <c r="H15" s="172"/>
      <c r="I15" s="92" t="s">
        <v>212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115" t="s">
        <v>213</v>
      </c>
      <c r="CO15" s="116"/>
      <c r="CP15" s="116"/>
      <c r="CQ15" s="116"/>
      <c r="CR15" s="116"/>
      <c r="CS15" s="116"/>
      <c r="CT15" s="116"/>
      <c r="CU15" s="172"/>
      <c r="CV15" s="173" t="s">
        <v>50</v>
      </c>
      <c r="CW15" s="116"/>
      <c r="CX15" s="116"/>
      <c r="CY15" s="116"/>
      <c r="CZ15" s="116"/>
      <c r="DA15" s="116"/>
      <c r="DB15" s="116"/>
      <c r="DC15" s="116"/>
      <c r="DD15" s="116"/>
      <c r="DE15" s="172"/>
      <c r="DF15" s="79" t="s">
        <v>190</v>
      </c>
      <c r="DG15" s="79"/>
      <c r="DH15" s="228">
        <f>DH14</f>
        <v>879886.76000000013</v>
      </c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30"/>
      <c r="DU15" s="228">
        <f>DU14</f>
        <v>951091.37</v>
      </c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30"/>
      <c r="EH15" s="228">
        <f>EH14</f>
        <v>951091.37</v>
      </c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30"/>
      <c r="EU15" s="174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7"/>
    </row>
    <row r="16" spans="1:163" ht="24" customHeight="1">
      <c r="A16" s="173" t="s">
        <v>214</v>
      </c>
      <c r="B16" s="116"/>
      <c r="C16" s="116"/>
      <c r="D16" s="116"/>
      <c r="E16" s="116"/>
      <c r="F16" s="116"/>
      <c r="G16" s="116"/>
      <c r="H16" s="172"/>
      <c r="I16" s="246" t="s">
        <v>215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115" t="s">
        <v>216</v>
      </c>
      <c r="CO16" s="116"/>
      <c r="CP16" s="116"/>
      <c r="CQ16" s="116"/>
      <c r="CR16" s="116"/>
      <c r="CS16" s="116"/>
      <c r="CT16" s="116"/>
      <c r="CU16" s="172"/>
      <c r="CV16" s="173" t="s">
        <v>50</v>
      </c>
      <c r="CW16" s="116"/>
      <c r="CX16" s="116"/>
      <c r="CY16" s="116"/>
      <c r="CZ16" s="116"/>
      <c r="DA16" s="116"/>
      <c r="DB16" s="116"/>
      <c r="DC16" s="116"/>
      <c r="DD16" s="116"/>
      <c r="DE16" s="172"/>
      <c r="DF16" s="79" t="s">
        <v>190</v>
      </c>
      <c r="DG16" s="79"/>
      <c r="DH16" s="228">
        <f>1500+175400</f>
        <v>176900</v>
      </c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30"/>
      <c r="DU16" s="228">
        <f>1500</f>
        <v>1500</v>
      </c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30"/>
      <c r="EH16" s="228">
        <f>1500</f>
        <v>1500</v>
      </c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30"/>
      <c r="EU16" s="174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7"/>
    </row>
    <row r="17" spans="1:163" ht="18.75" customHeight="1">
      <c r="A17" s="173" t="s">
        <v>217</v>
      </c>
      <c r="B17" s="116"/>
      <c r="C17" s="116"/>
      <c r="D17" s="116"/>
      <c r="E17" s="116"/>
      <c r="F17" s="116"/>
      <c r="G17" s="116"/>
      <c r="H17" s="172"/>
      <c r="I17" s="92" t="s">
        <v>212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115" t="s">
        <v>218</v>
      </c>
      <c r="CO17" s="116"/>
      <c r="CP17" s="116"/>
      <c r="CQ17" s="116"/>
      <c r="CR17" s="116"/>
      <c r="CS17" s="116"/>
      <c r="CT17" s="116"/>
      <c r="CU17" s="172"/>
      <c r="CV17" s="173" t="s">
        <v>50</v>
      </c>
      <c r="CW17" s="116"/>
      <c r="CX17" s="116"/>
      <c r="CY17" s="116"/>
      <c r="CZ17" s="116"/>
      <c r="DA17" s="116"/>
      <c r="DB17" s="116"/>
      <c r="DC17" s="116"/>
      <c r="DD17" s="116"/>
      <c r="DE17" s="172"/>
      <c r="DF17" s="79" t="s">
        <v>190</v>
      </c>
      <c r="DG17" s="79"/>
      <c r="DH17" s="228">
        <f>DH16</f>
        <v>176900</v>
      </c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30"/>
      <c r="DU17" s="228">
        <f>DU16</f>
        <v>1500</v>
      </c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30"/>
      <c r="EH17" s="228">
        <f>EH16</f>
        <v>1500</v>
      </c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30"/>
      <c r="EU17" s="174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7"/>
    </row>
    <row r="18" spans="1:163" ht="12" customHeight="1">
      <c r="A18" s="173"/>
      <c r="B18" s="116"/>
      <c r="C18" s="116"/>
      <c r="D18" s="116"/>
      <c r="E18" s="116"/>
      <c r="F18" s="116"/>
      <c r="G18" s="116"/>
      <c r="H18" s="172"/>
      <c r="I18" s="253" t="s">
        <v>203</v>
      </c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5"/>
      <c r="CN18" s="115" t="s">
        <v>219</v>
      </c>
      <c r="CO18" s="116"/>
      <c r="CP18" s="116"/>
      <c r="CQ18" s="116"/>
      <c r="CR18" s="116"/>
      <c r="CS18" s="116"/>
      <c r="CT18" s="116"/>
      <c r="CU18" s="172"/>
      <c r="CV18" s="173"/>
      <c r="CW18" s="116"/>
      <c r="CX18" s="116"/>
      <c r="CY18" s="116"/>
      <c r="CZ18" s="116"/>
      <c r="DA18" s="116"/>
      <c r="DB18" s="116"/>
      <c r="DC18" s="116"/>
      <c r="DD18" s="116"/>
      <c r="DE18" s="172"/>
      <c r="DF18" s="79"/>
      <c r="DG18" s="79"/>
      <c r="DH18" s="228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30"/>
      <c r="DU18" s="228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30"/>
      <c r="EH18" s="228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30"/>
      <c r="EU18" s="174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7"/>
    </row>
    <row r="19" spans="1:163" ht="12.75" customHeight="1">
      <c r="A19" s="173" t="s">
        <v>220</v>
      </c>
      <c r="B19" s="116"/>
      <c r="C19" s="116"/>
      <c r="D19" s="116"/>
      <c r="E19" s="116"/>
      <c r="F19" s="116"/>
      <c r="G19" s="116"/>
      <c r="H19" s="172"/>
      <c r="I19" s="246" t="s">
        <v>221</v>
      </c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115" t="s">
        <v>222</v>
      </c>
      <c r="CO19" s="116"/>
      <c r="CP19" s="116"/>
      <c r="CQ19" s="116"/>
      <c r="CR19" s="116"/>
      <c r="CS19" s="116"/>
      <c r="CT19" s="116"/>
      <c r="CU19" s="172"/>
      <c r="CV19" s="173" t="s">
        <v>50</v>
      </c>
      <c r="CW19" s="116"/>
      <c r="CX19" s="116"/>
      <c r="CY19" s="116"/>
      <c r="CZ19" s="116"/>
      <c r="DA19" s="116"/>
      <c r="DB19" s="116"/>
      <c r="DC19" s="116"/>
      <c r="DD19" s="116"/>
      <c r="DE19" s="172"/>
      <c r="DF19" s="79"/>
      <c r="DG19" s="79"/>
      <c r="DH19" s="228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30"/>
      <c r="DU19" s="228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30"/>
      <c r="EH19" s="228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30"/>
      <c r="EU19" s="174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7"/>
    </row>
    <row r="20" spans="1:163" ht="12.75" customHeight="1">
      <c r="A20" s="173"/>
      <c r="B20" s="116"/>
      <c r="C20" s="116"/>
      <c r="D20" s="116"/>
      <c r="E20" s="116"/>
      <c r="F20" s="116"/>
      <c r="G20" s="116"/>
      <c r="H20" s="172"/>
      <c r="I20" s="253" t="s">
        <v>203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5"/>
      <c r="CN20" s="115" t="s">
        <v>223</v>
      </c>
      <c r="CO20" s="116"/>
      <c r="CP20" s="116"/>
      <c r="CQ20" s="116"/>
      <c r="CR20" s="116"/>
      <c r="CS20" s="116"/>
      <c r="CT20" s="116"/>
      <c r="CU20" s="172"/>
      <c r="CV20" s="173"/>
      <c r="CW20" s="116"/>
      <c r="CX20" s="116"/>
      <c r="CY20" s="116"/>
      <c r="CZ20" s="116"/>
      <c r="DA20" s="116"/>
      <c r="DB20" s="116"/>
      <c r="DC20" s="116"/>
      <c r="DD20" s="116"/>
      <c r="DE20" s="172"/>
      <c r="DF20" s="79"/>
      <c r="DG20" s="79"/>
      <c r="DH20" s="228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30"/>
      <c r="DU20" s="228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30"/>
      <c r="EH20" s="228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30"/>
      <c r="EU20" s="174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7"/>
    </row>
    <row r="21" spans="1:163" ht="12.75" customHeight="1">
      <c r="A21" s="173" t="s">
        <v>224</v>
      </c>
      <c r="B21" s="116"/>
      <c r="C21" s="116"/>
      <c r="D21" s="116"/>
      <c r="E21" s="116"/>
      <c r="F21" s="116"/>
      <c r="G21" s="116"/>
      <c r="H21" s="172"/>
      <c r="I21" s="246" t="s">
        <v>225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115" t="s">
        <v>226</v>
      </c>
      <c r="CO21" s="116"/>
      <c r="CP21" s="116"/>
      <c r="CQ21" s="116"/>
      <c r="CR21" s="116"/>
      <c r="CS21" s="116"/>
      <c r="CT21" s="116"/>
      <c r="CU21" s="172"/>
      <c r="CV21" s="173" t="s">
        <v>50</v>
      </c>
      <c r="CW21" s="116"/>
      <c r="CX21" s="116"/>
      <c r="CY21" s="116"/>
      <c r="CZ21" s="116"/>
      <c r="DA21" s="116"/>
      <c r="DB21" s="116"/>
      <c r="DC21" s="116"/>
      <c r="DD21" s="116"/>
      <c r="DE21" s="172"/>
      <c r="DF21" s="79" t="s">
        <v>190</v>
      </c>
      <c r="DG21" s="79"/>
      <c r="DH21" s="228">
        <f>992000</f>
        <v>992000</v>
      </c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30"/>
      <c r="DU21" s="228">
        <f>992000</f>
        <v>992000</v>
      </c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30"/>
      <c r="EH21" s="228">
        <f>992000</f>
        <v>992000</v>
      </c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30"/>
      <c r="EU21" s="174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7"/>
    </row>
    <row r="22" spans="1:163" ht="12.75" customHeight="1">
      <c r="A22" s="173" t="s">
        <v>227</v>
      </c>
      <c r="B22" s="116"/>
      <c r="C22" s="116"/>
      <c r="D22" s="116"/>
      <c r="E22" s="116"/>
      <c r="F22" s="116"/>
      <c r="G22" s="116"/>
      <c r="H22" s="172"/>
      <c r="I22" s="92" t="s">
        <v>212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115" t="s">
        <v>228</v>
      </c>
      <c r="CO22" s="116"/>
      <c r="CP22" s="116"/>
      <c r="CQ22" s="116"/>
      <c r="CR22" s="116"/>
      <c r="CS22" s="116"/>
      <c r="CT22" s="116"/>
      <c r="CU22" s="172"/>
      <c r="CV22" s="173" t="s">
        <v>50</v>
      </c>
      <c r="CW22" s="116"/>
      <c r="CX22" s="116"/>
      <c r="CY22" s="116"/>
      <c r="CZ22" s="116"/>
      <c r="DA22" s="116"/>
      <c r="DB22" s="116"/>
      <c r="DC22" s="116"/>
      <c r="DD22" s="116"/>
      <c r="DE22" s="172"/>
      <c r="DF22" s="79" t="s">
        <v>190</v>
      </c>
      <c r="DG22" s="79"/>
      <c r="DH22" s="228">
        <f>DH21</f>
        <v>992000</v>
      </c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30"/>
      <c r="DU22" s="228">
        <f>DU21</f>
        <v>992000</v>
      </c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30"/>
      <c r="EH22" s="228">
        <f>EH21</f>
        <v>992000</v>
      </c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30"/>
      <c r="EU22" s="174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7"/>
    </row>
    <row r="23" spans="1:163" ht="12.75" customHeight="1">
      <c r="A23" s="173"/>
      <c r="B23" s="116"/>
      <c r="C23" s="116"/>
      <c r="D23" s="116"/>
      <c r="E23" s="116"/>
      <c r="F23" s="116"/>
      <c r="G23" s="116"/>
      <c r="H23" s="172"/>
      <c r="I23" s="253" t="s">
        <v>203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5"/>
      <c r="CN23" s="115" t="s">
        <v>229</v>
      </c>
      <c r="CO23" s="116"/>
      <c r="CP23" s="116"/>
      <c r="CQ23" s="116"/>
      <c r="CR23" s="116"/>
      <c r="CS23" s="116"/>
      <c r="CT23" s="116"/>
      <c r="CU23" s="172"/>
      <c r="CV23" s="173"/>
      <c r="CW23" s="116"/>
      <c r="CX23" s="116"/>
      <c r="CY23" s="116"/>
      <c r="CZ23" s="116"/>
      <c r="DA23" s="116"/>
      <c r="DB23" s="116"/>
      <c r="DC23" s="116"/>
      <c r="DD23" s="116"/>
      <c r="DE23" s="172"/>
      <c r="DF23" s="79"/>
      <c r="DG23" s="79"/>
      <c r="DH23" s="228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30"/>
      <c r="DU23" s="228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30"/>
      <c r="EH23" s="228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30"/>
      <c r="EU23" s="174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7"/>
    </row>
    <row r="24" spans="1:163" ht="24" customHeight="1">
      <c r="A24" s="173" t="s">
        <v>41</v>
      </c>
      <c r="B24" s="116"/>
      <c r="C24" s="116"/>
      <c r="D24" s="116"/>
      <c r="E24" s="116"/>
      <c r="F24" s="116"/>
      <c r="G24" s="116"/>
      <c r="H24" s="172"/>
      <c r="I24" s="253" t="s">
        <v>230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15" t="s">
        <v>231</v>
      </c>
      <c r="CO24" s="116"/>
      <c r="CP24" s="116"/>
      <c r="CQ24" s="116"/>
      <c r="CR24" s="116"/>
      <c r="CS24" s="116"/>
      <c r="CT24" s="116"/>
      <c r="CU24" s="172"/>
      <c r="CV24" s="173" t="s">
        <v>50</v>
      </c>
      <c r="CW24" s="116"/>
      <c r="CX24" s="116"/>
      <c r="CY24" s="116"/>
      <c r="CZ24" s="116"/>
      <c r="DA24" s="116"/>
      <c r="DB24" s="116"/>
      <c r="DC24" s="116"/>
      <c r="DD24" s="116"/>
      <c r="DE24" s="172"/>
      <c r="DF24" s="79" t="s">
        <v>190</v>
      </c>
      <c r="DG24" s="79"/>
      <c r="DH24" s="228">
        <f>DH13</f>
        <v>2048786.7600000002</v>
      </c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6"/>
      <c r="DU24" s="228">
        <f>DU13</f>
        <v>1944591.37</v>
      </c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6"/>
      <c r="EH24" s="228">
        <f>EH13</f>
        <v>1944591.37</v>
      </c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6"/>
      <c r="EU24" s="174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7"/>
    </row>
    <row r="25" spans="1:163">
      <c r="A25" s="173"/>
      <c r="B25" s="116"/>
      <c r="C25" s="116"/>
      <c r="D25" s="116"/>
      <c r="E25" s="116"/>
      <c r="F25" s="116"/>
      <c r="G25" s="116"/>
      <c r="H25" s="172"/>
      <c r="I25" s="296" t="s">
        <v>232</v>
      </c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8"/>
      <c r="CN25" s="115" t="s">
        <v>233</v>
      </c>
      <c r="CO25" s="116"/>
      <c r="CP25" s="116"/>
      <c r="CQ25" s="116"/>
      <c r="CR25" s="116"/>
      <c r="CS25" s="116"/>
      <c r="CT25" s="116"/>
      <c r="CU25" s="172"/>
      <c r="CV25" s="173"/>
      <c r="CW25" s="116"/>
      <c r="CX25" s="116"/>
      <c r="CY25" s="116"/>
      <c r="CZ25" s="116"/>
      <c r="DA25" s="116"/>
      <c r="DB25" s="116"/>
      <c r="DC25" s="116"/>
      <c r="DD25" s="116"/>
      <c r="DE25" s="172"/>
      <c r="DF25" s="79"/>
      <c r="DG25" s="79"/>
      <c r="DH25" s="174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6"/>
      <c r="DU25" s="174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6"/>
      <c r="EH25" s="174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6"/>
      <c r="EU25" s="174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7"/>
    </row>
    <row r="26" spans="1:163" hidden="1"/>
    <row r="28" spans="1:163" ht="12.75" customHeight="1">
      <c r="AO28" s="294" t="s">
        <v>234</v>
      </c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Y28" s="294" t="s">
        <v>235</v>
      </c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</row>
    <row r="29" spans="1:163" s="3" customFormat="1" ht="8.25">
      <c r="AQ29" s="295" t="s">
        <v>236</v>
      </c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K29" s="108" t="s">
        <v>2</v>
      </c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Y29" s="108" t="s">
        <v>3</v>
      </c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</row>
    <row r="30" spans="1:163" s="3" customFormat="1" ht="3" customHeight="1"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</row>
    <row r="31" spans="1:163" ht="12">
      <c r="I31" s="73" t="s">
        <v>237</v>
      </c>
      <c r="AM31" s="294" t="s">
        <v>277</v>
      </c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G31" s="127" t="s">
        <v>239</v>
      </c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CA31" s="184" t="s">
        <v>240</v>
      </c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</row>
    <row r="32" spans="1:163" s="3" customFormat="1" ht="8.25">
      <c r="AM32" s="108" t="s">
        <v>236</v>
      </c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G32" s="108" t="s">
        <v>241</v>
      </c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CA32" s="108" t="s">
        <v>242</v>
      </c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</row>
    <row r="33" spans="1:96" s="3" customFormat="1" ht="3" customHeight="1"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</row>
    <row r="34" spans="1:96">
      <c r="I34" s="299" t="s">
        <v>4</v>
      </c>
      <c r="J34" s="299"/>
      <c r="K34" s="184" t="s">
        <v>292</v>
      </c>
      <c r="L34" s="184"/>
      <c r="M34" s="184"/>
      <c r="N34" s="114" t="s">
        <v>4</v>
      </c>
      <c r="O34" s="114"/>
      <c r="Q34" s="184" t="s">
        <v>290</v>
      </c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299">
        <v>20</v>
      </c>
      <c r="AG34" s="299"/>
      <c r="AH34" s="299"/>
      <c r="AI34" s="300" t="s">
        <v>5</v>
      </c>
      <c r="AJ34" s="300"/>
      <c r="AK34" s="300"/>
      <c r="AL34" s="73" t="s">
        <v>6</v>
      </c>
    </row>
    <row r="35" spans="1:96" hidden="1"/>
    <row r="36" spans="1:96" ht="14.25" hidden="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8"/>
    </row>
    <row r="37" spans="1:96" ht="12">
      <c r="A37" s="126" t="s">
        <v>243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</row>
    <row r="38" spans="1:96" ht="12">
      <c r="A38" s="294" t="s">
        <v>244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</row>
    <row r="39" spans="1:96" s="3" customFormat="1" ht="8.25">
      <c r="A39" s="295" t="s">
        <v>245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</row>
    <row r="40" spans="1:96" s="3" customFormat="1" ht="6" hidden="1" customHeight="1">
      <c r="A40" s="1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20"/>
    </row>
    <row r="41" spans="1:96" ht="13.5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AH41" s="294" t="s">
        <v>246</v>
      </c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</row>
    <row r="42" spans="1:96" s="3" customFormat="1" ht="8.25">
      <c r="A42" s="303" t="s">
        <v>2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AH42" s="108" t="s">
        <v>3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</row>
    <row r="44" spans="1:96">
      <c r="A44" s="299" t="s">
        <v>4</v>
      </c>
      <c r="B44" s="299"/>
      <c r="C44" s="184" t="s">
        <v>292</v>
      </c>
      <c r="D44" s="184"/>
      <c r="E44" s="184"/>
      <c r="F44" s="114" t="s">
        <v>4</v>
      </c>
      <c r="G44" s="114"/>
      <c r="I44" s="184" t="s">
        <v>290</v>
      </c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299">
        <v>20</v>
      </c>
      <c r="Y44" s="299"/>
      <c r="Z44" s="299"/>
      <c r="AA44" s="300" t="s">
        <v>5</v>
      </c>
      <c r="AB44" s="300"/>
      <c r="AC44" s="300"/>
      <c r="AD44" s="73" t="s">
        <v>6</v>
      </c>
    </row>
    <row r="45" spans="1:96" ht="13.5" customHeight="1"/>
    <row r="47" spans="1:96" ht="3" customHeight="1"/>
  </sheetData>
  <mergeCells count="212">
    <mergeCell ref="B1:FF1"/>
    <mergeCell ref="A3:H5"/>
    <mergeCell ref="I3:CM5"/>
    <mergeCell ref="CN3:CU5"/>
    <mergeCell ref="CV3:DE5"/>
    <mergeCell ref="DF3:DF5"/>
    <mergeCell ref="DG3:DG5"/>
    <mergeCell ref="DH3:FG3"/>
    <mergeCell ref="DH4:DM4"/>
    <mergeCell ref="DN4:DP4"/>
    <mergeCell ref="EQ4:ET4"/>
    <mergeCell ref="EU4:FG5"/>
    <mergeCell ref="DH5:DT5"/>
    <mergeCell ref="DU5:EG5"/>
    <mergeCell ref="EH5:ET5"/>
    <mergeCell ref="A6:H6"/>
    <mergeCell ref="I6:CM6"/>
    <mergeCell ref="CN6:CU6"/>
    <mergeCell ref="CV6:DE6"/>
    <mergeCell ref="DH6:DT6"/>
    <mergeCell ref="DQ4:DT4"/>
    <mergeCell ref="DU4:DZ4"/>
    <mergeCell ref="EA4:EC4"/>
    <mergeCell ref="ED4:EG4"/>
    <mergeCell ref="EH4:EM4"/>
    <mergeCell ref="EN4:EP4"/>
    <mergeCell ref="DU6:EG6"/>
    <mergeCell ref="EH6:ET6"/>
    <mergeCell ref="EU6:FG6"/>
    <mergeCell ref="A7:H7"/>
    <mergeCell ref="I7:CM7"/>
    <mergeCell ref="CN7:CU7"/>
    <mergeCell ref="CV7:DE7"/>
    <mergeCell ref="DH7:DT7"/>
    <mergeCell ref="DU7:EG7"/>
    <mergeCell ref="EH7:ET7"/>
    <mergeCell ref="EU7:FG7"/>
    <mergeCell ref="A8:H8"/>
    <mergeCell ref="I8:CM8"/>
    <mergeCell ref="CN8:CU8"/>
    <mergeCell ref="CV8:DE8"/>
    <mergeCell ref="DH8:DT8"/>
    <mergeCell ref="DU8:EG8"/>
    <mergeCell ref="EH8:ET8"/>
    <mergeCell ref="EU8:FG8"/>
    <mergeCell ref="EH9:ET9"/>
    <mergeCell ref="EU9:FG9"/>
    <mergeCell ref="A10:H10"/>
    <mergeCell ref="I10:CM10"/>
    <mergeCell ref="CN10:CU10"/>
    <mergeCell ref="CV10:DE10"/>
    <mergeCell ref="DH10:DT10"/>
    <mergeCell ref="DU10:EG10"/>
    <mergeCell ref="EH10:ET10"/>
    <mergeCell ref="EU10:FG10"/>
    <mergeCell ref="A9:H9"/>
    <mergeCell ref="I9:CM9"/>
    <mergeCell ref="CN9:CU9"/>
    <mergeCell ref="CV9:DE9"/>
    <mergeCell ref="DH9:DT9"/>
    <mergeCell ref="DU9:EG9"/>
    <mergeCell ref="EH11:ET11"/>
    <mergeCell ref="EU11:FG11"/>
    <mergeCell ref="A12:H12"/>
    <mergeCell ref="I12:CM12"/>
    <mergeCell ref="CN12:CU12"/>
    <mergeCell ref="CV12:DE12"/>
    <mergeCell ref="DH12:DT12"/>
    <mergeCell ref="DU12:EG12"/>
    <mergeCell ref="EH12:ET12"/>
    <mergeCell ref="EU12:FG12"/>
    <mergeCell ref="A11:H11"/>
    <mergeCell ref="I11:CM11"/>
    <mergeCell ref="CN11:CU11"/>
    <mergeCell ref="CV11:DE11"/>
    <mergeCell ref="DH11:DT11"/>
    <mergeCell ref="DU11:EG11"/>
    <mergeCell ref="EH13:ET13"/>
    <mergeCell ref="EU13:FG13"/>
    <mergeCell ref="A14:H14"/>
    <mergeCell ref="I14:CM14"/>
    <mergeCell ref="CN14:CU14"/>
    <mergeCell ref="CV14:DE14"/>
    <mergeCell ref="DH14:DT14"/>
    <mergeCell ref="DU14:EG14"/>
    <mergeCell ref="EH14:ET14"/>
    <mergeCell ref="EU14:FG14"/>
    <mergeCell ref="A13:H13"/>
    <mergeCell ref="I13:CM13"/>
    <mergeCell ref="CN13:CU13"/>
    <mergeCell ref="CV13:DE13"/>
    <mergeCell ref="DH13:DT13"/>
    <mergeCell ref="DU13:EG13"/>
    <mergeCell ref="EH15:ET15"/>
    <mergeCell ref="EU15:FG15"/>
    <mergeCell ref="A16:H16"/>
    <mergeCell ref="I16:CM16"/>
    <mergeCell ref="CN16:CU16"/>
    <mergeCell ref="CV16:DE16"/>
    <mergeCell ref="DH16:DT16"/>
    <mergeCell ref="DU16:EG16"/>
    <mergeCell ref="EH16:ET16"/>
    <mergeCell ref="EU16:FG16"/>
    <mergeCell ref="A15:H15"/>
    <mergeCell ref="I15:CM15"/>
    <mergeCell ref="CN15:CU15"/>
    <mergeCell ref="CV15:DE15"/>
    <mergeCell ref="DH15:DT15"/>
    <mergeCell ref="DU15:EG15"/>
    <mergeCell ref="EH17:ET17"/>
    <mergeCell ref="EU17:FG17"/>
    <mergeCell ref="A18:H18"/>
    <mergeCell ref="I18:CM18"/>
    <mergeCell ref="CN18:CU18"/>
    <mergeCell ref="CV18:DE18"/>
    <mergeCell ref="DH18:DT18"/>
    <mergeCell ref="DU18:EG18"/>
    <mergeCell ref="EH18:ET18"/>
    <mergeCell ref="EU18:FG18"/>
    <mergeCell ref="A17:H17"/>
    <mergeCell ref="I17:CM17"/>
    <mergeCell ref="CN17:CU17"/>
    <mergeCell ref="CV17:DE17"/>
    <mergeCell ref="DH17:DT17"/>
    <mergeCell ref="DU17:EG17"/>
    <mergeCell ref="EH19:ET19"/>
    <mergeCell ref="EU19:FG19"/>
    <mergeCell ref="A20:H20"/>
    <mergeCell ref="I20:CM20"/>
    <mergeCell ref="CN20:CU20"/>
    <mergeCell ref="CV20:DE20"/>
    <mergeCell ref="DH20:DT20"/>
    <mergeCell ref="DU20:EG20"/>
    <mergeCell ref="EH20:ET20"/>
    <mergeCell ref="EU20:FG20"/>
    <mergeCell ref="A19:H19"/>
    <mergeCell ref="I19:CM19"/>
    <mergeCell ref="CN19:CU19"/>
    <mergeCell ref="CV19:DE19"/>
    <mergeCell ref="DH19:DT19"/>
    <mergeCell ref="DU19:EG19"/>
    <mergeCell ref="EH21:ET21"/>
    <mergeCell ref="EU21:FG21"/>
    <mergeCell ref="A22:H22"/>
    <mergeCell ref="I22:CM22"/>
    <mergeCell ref="CN22:CU22"/>
    <mergeCell ref="CV22:DE22"/>
    <mergeCell ref="DH22:DT22"/>
    <mergeCell ref="DU22:EG22"/>
    <mergeCell ref="EH22:ET22"/>
    <mergeCell ref="EU22:FG22"/>
    <mergeCell ref="A21:H21"/>
    <mergeCell ref="I21:CM21"/>
    <mergeCell ref="CN21:CU21"/>
    <mergeCell ref="CV21:DE21"/>
    <mergeCell ref="DH21:DT21"/>
    <mergeCell ref="DU21:EG21"/>
    <mergeCell ref="EH23:ET23"/>
    <mergeCell ref="EU23:FG23"/>
    <mergeCell ref="A24:H24"/>
    <mergeCell ref="I24:CM24"/>
    <mergeCell ref="CN24:CU24"/>
    <mergeCell ref="CV24:DE24"/>
    <mergeCell ref="DH24:DT24"/>
    <mergeCell ref="DU24:EG24"/>
    <mergeCell ref="EH24:ET24"/>
    <mergeCell ref="EU24:FG24"/>
    <mergeCell ref="A23:H23"/>
    <mergeCell ref="I23:CM23"/>
    <mergeCell ref="CN23:CU23"/>
    <mergeCell ref="CV23:DE23"/>
    <mergeCell ref="DH23:DT23"/>
    <mergeCell ref="DU23:EG23"/>
    <mergeCell ref="EH25:ET25"/>
    <mergeCell ref="EU25:FG25"/>
    <mergeCell ref="AO28:BI28"/>
    <mergeCell ref="BK28:BV28"/>
    <mergeCell ref="BY28:CR28"/>
    <mergeCell ref="AQ29:BH29"/>
    <mergeCell ref="BK29:BV29"/>
    <mergeCell ref="BY29:CR29"/>
    <mergeCell ref="A25:H25"/>
    <mergeCell ref="I25:CM25"/>
    <mergeCell ref="CN25:CU25"/>
    <mergeCell ref="CV25:DE25"/>
    <mergeCell ref="DH25:DT25"/>
    <mergeCell ref="DU25:EG25"/>
    <mergeCell ref="I34:J34"/>
    <mergeCell ref="K34:M34"/>
    <mergeCell ref="N34:O34"/>
    <mergeCell ref="Q34:AE34"/>
    <mergeCell ref="AF34:AH34"/>
    <mergeCell ref="AI34:AK34"/>
    <mergeCell ref="AM31:BD31"/>
    <mergeCell ref="BG31:BX31"/>
    <mergeCell ref="CA31:CR31"/>
    <mergeCell ref="AM32:BD32"/>
    <mergeCell ref="BG32:BX32"/>
    <mergeCell ref="CA32:CR32"/>
    <mergeCell ref="A44:B44"/>
    <mergeCell ref="C44:E44"/>
    <mergeCell ref="F44:G44"/>
    <mergeCell ref="I44:W44"/>
    <mergeCell ref="X44:Z44"/>
    <mergeCell ref="AA44:AC44"/>
    <mergeCell ref="A37:O37"/>
    <mergeCell ref="A38:CM38"/>
    <mergeCell ref="A39:CM39"/>
    <mergeCell ref="A41:Y41"/>
    <mergeCell ref="AH41:CM41"/>
    <mergeCell ref="A42:Y42"/>
    <mergeCell ref="AH42:CM42"/>
  </mergeCells>
  <pageMargins left="0.59055118110236227" right="0.51181102362204722" top="0.78740157480314965" bottom="0.31496062992125984" header="0.19685039370078741" footer="0.19685039370078741"/>
  <pageSetup paperSize="9" scale="7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E114"/>
  <sheetViews>
    <sheetView view="pageBreakPreview" zoomScale="110" zoomScaleSheetLayoutView="100" workbookViewId="0">
      <selection activeCell="DF105" sqref="DF105:DR105"/>
    </sheetView>
  </sheetViews>
  <sheetFormatPr defaultColWidth="0.85546875" defaultRowHeight="11.25"/>
  <cols>
    <col min="1" max="18" width="0.85546875" style="86"/>
    <col min="19" max="19" width="0.85546875" style="86" customWidth="1"/>
    <col min="20" max="65" width="0.85546875" style="86"/>
    <col min="66" max="66" width="0.85546875" style="86" customWidth="1"/>
    <col min="67" max="69" width="0.85546875" style="86"/>
    <col min="70" max="70" width="0.85546875" style="86" customWidth="1"/>
    <col min="71" max="72" width="0.85546875" style="86"/>
    <col min="73" max="73" width="0.7109375" style="86" customWidth="1"/>
    <col min="74" max="75" width="0.85546875" style="86" hidden="1" customWidth="1"/>
    <col min="76" max="80" width="0.85546875" style="86"/>
    <col min="81" max="81" width="0.85546875" style="86" customWidth="1"/>
    <col min="82" max="83" width="0.85546875" style="86" hidden="1" customWidth="1"/>
    <col min="84" max="84" width="0.85546875" style="86"/>
    <col min="85" max="85" width="1.28515625" style="86" customWidth="1"/>
    <col min="86" max="90" width="0.85546875" style="86"/>
    <col min="91" max="91" width="2" style="86" customWidth="1"/>
    <col min="92" max="92" width="0.5703125" style="86" customWidth="1"/>
    <col min="93" max="93" width="0.7109375" style="86" hidden="1" customWidth="1"/>
    <col min="94" max="95" width="0.85546875" style="86" hidden="1" customWidth="1"/>
    <col min="96" max="96" width="0.5703125" style="86" customWidth="1"/>
    <col min="97" max="108" width="0.85546875" style="86"/>
    <col min="109" max="109" width="6.42578125" style="86" customWidth="1"/>
    <col min="110" max="121" width="0.85546875" style="86"/>
    <col min="122" max="122" width="1.7109375" style="86" customWidth="1"/>
    <col min="123" max="134" width="0.85546875" style="86"/>
    <col min="135" max="135" width="2.140625" style="86" customWidth="1"/>
    <col min="136" max="147" width="0.85546875" style="86"/>
    <col min="148" max="148" width="1.7109375" style="86" customWidth="1"/>
    <col min="149" max="16384" width="0.85546875" style="86"/>
  </cols>
  <sheetData>
    <row r="1" spans="1:161" ht="18" customHeight="1"/>
    <row r="2" spans="1:161" s="89" customFormat="1" ht="12">
      <c r="DW2" s="126" t="s">
        <v>0</v>
      </c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</row>
    <row r="3" spans="1:161" s="89" customFormat="1">
      <c r="DW3" s="127" t="s">
        <v>267</v>
      </c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</row>
    <row r="4" spans="1:161" s="3" customFormat="1" ht="8.25">
      <c r="DW4" s="108" t="s">
        <v>1</v>
      </c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</row>
    <row r="5" spans="1:161" s="89" customFormat="1">
      <c r="DW5" s="127" t="s">
        <v>269</v>
      </c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</row>
    <row r="6" spans="1:161" s="3" customFormat="1" ht="8.25">
      <c r="DW6" s="108" t="s">
        <v>268</v>
      </c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89" customFormat="1"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L7" s="127" t="s">
        <v>270</v>
      </c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</row>
    <row r="8" spans="1:161" s="3" customFormat="1" ht="8.25">
      <c r="DW8" s="108" t="s">
        <v>2</v>
      </c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L8" s="108" t="s">
        <v>3</v>
      </c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</row>
    <row r="9" spans="1:161" s="89" customFormat="1" ht="12">
      <c r="DW9" s="109" t="s">
        <v>4</v>
      </c>
      <c r="DX9" s="109"/>
      <c r="DY9" s="110" t="s">
        <v>294</v>
      </c>
      <c r="DZ9" s="110"/>
      <c r="EA9" s="110"/>
      <c r="EB9" s="111" t="s">
        <v>4</v>
      </c>
      <c r="EC9" s="111"/>
      <c r="EE9" s="110" t="s">
        <v>295</v>
      </c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2">
        <v>20</v>
      </c>
      <c r="EU9" s="112"/>
      <c r="EV9" s="112"/>
      <c r="EW9" s="113" t="s">
        <v>5</v>
      </c>
      <c r="EX9" s="113"/>
      <c r="EY9" s="113"/>
      <c r="EZ9" s="4" t="s">
        <v>6</v>
      </c>
      <c r="FA9" s="4"/>
    </row>
    <row r="11" spans="1:161" s="88" customFormat="1" ht="12.75" customHeight="1">
      <c r="AY11" s="119" t="s">
        <v>247</v>
      </c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6"/>
      <c r="DE11" s="6"/>
    </row>
    <row r="12" spans="1:161" s="88" customFormat="1" ht="12">
      <c r="AY12" s="120" t="s">
        <v>7</v>
      </c>
      <c r="AZ12" s="120"/>
      <c r="BA12" s="120"/>
      <c r="BB12" s="120"/>
      <c r="BC12" s="120"/>
      <c r="BD12" s="120"/>
      <c r="BE12" s="120"/>
      <c r="BF12" s="121" t="s">
        <v>5</v>
      </c>
      <c r="BG12" s="121"/>
      <c r="BH12" s="121"/>
      <c r="BI12" s="120" t="s">
        <v>8</v>
      </c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1" t="s">
        <v>9</v>
      </c>
      <c r="CF12" s="121"/>
      <c r="CG12" s="121"/>
      <c r="CH12" s="120" t="s">
        <v>10</v>
      </c>
      <c r="CI12" s="120"/>
      <c r="CJ12" s="120"/>
      <c r="CK12" s="120"/>
      <c r="CL12" s="120"/>
      <c r="CM12" s="121" t="s">
        <v>11</v>
      </c>
      <c r="CN12" s="121"/>
      <c r="CO12" s="121"/>
      <c r="CP12" s="122" t="s">
        <v>12</v>
      </c>
      <c r="CQ12" s="122"/>
      <c r="CR12" s="122"/>
      <c r="CS12" s="122"/>
      <c r="CT12" s="122"/>
      <c r="CU12" s="122"/>
      <c r="CV12" s="122"/>
      <c r="CW12" s="122"/>
      <c r="CX12" s="122"/>
      <c r="ES12" s="129" t="s">
        <v>13</v>
      </c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1"/>
    </row>
    <row r="13" spans="1:161" ht="12" thickBot="1">
      <c r="ES13" s="132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4"/>
    </row>
    <row r="14" spans="1:161" ht="12.75" customHeight="1">
      <c r="BG14" s="112" t="s">
        <v>14</v>
      </c>
      <c r="BH14" s="112"/>
      <c r="BI14" s="112"/>
      <c r="BJ14" s="112"/>
      <c r="BK14" s="110" t="s">
        <v>294</v>
      </c>
      <c r="BL14" s="110"/>
      <c r="BM14" s="110"/>
      <c r="BN14" s="114" t="s">
        <v>4</v>
      </c>
      <c r="BO14" s="114"/>
      <c r="BQ14" s="110" t="s">
        <v>295</v>
      </c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2">
        <v>20</v>
      </c>
      <c r="CG14" s="112"/>
      <c r="CH14" s="112"/>
      <c r="CI14" s="113" t="s">
        <v>5</v>
      </c>
      <c r="CJ14" s="113"/>
      <c r="CK14" s="113"/>
      <c r="CL14" s="4" t="s">
        <v>6</v>
      </c>
      <c r="CM14" s="4"/>
      <c r="EQ14" s="90" t="s">
        <v>15</v>
      </c>
      <c r="ES14" s="95" t="s">
        <v>296</v>
      </c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135"/>
    </row>
    <row r="15" spans="1:161" ht="18" customHeight="1">
      <c r="A15" s="114" t="s">
        <v>16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EQ15" s="90" t="s">
        <v>17</v>
      </c>
      <c r="ES15" s="115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7"/>
    </row>
    <row r="16" spans="1:161" ht="11.25" customHeight="1">
      <c r="A16" s="86" t="s">
        <v>18</v>
      </c>
      <c r="AB16" s="118" t="s">
        <v>19</v>
      </c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EQ16" s="90" t="s">
        <v>20</v>
      </c>
      <c r="ES16" s="115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7"/>
    </row>
    <row r="17" spans="1:161">
      <c r="EQ17" s="90" t="s">
        <v>17</v>
      </c>
      <c r="ES17" s="115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7"/>
    </row>
    <row r="18" spans="1:161">
      <c r="EQ18" s="90" t="s">
        <v>21</v>
      </c>
      <c r="ES18" s="115" t="s">
        <v>22</v>
      </c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7"/>
    </row>
    <row r="19" spans="1:161">
      <c r="A19" s="86" t="s">
        <v>23</v>
      </c>
      <c r="K19" s="114" t="s">
        <v>281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Q19" s="90" t="s">
        <v>24</v>
      </c>
      <c r="ES19" s="115" t="s">
        <v>25</v>
      </c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7"/>
    </row>
    <row r="20" spans="1:161" ht="18" customHeight="1" thickBot="1">
      <c r="A20" s="86" t="s">
        <v>26</v>
      </c>
      <c r="EQ20" s="90" t="s">
        <v>27</v>
      </c>
      <c r="ES20" s="136" t="s">
        <v>28</v>
      </c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8"/>
    </row>
    <row r="22" spans="1:161" s="9" customFormat="1" ht="10.5">
      <c r="A22" s="144" t="s">
        <v>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</row>
    <row r="24" spans="1:161">
      <c r="A24" s="129" t="s">
        <v>30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1"/>
      <c r="BX24" s="148" t="s">
        <v>31</v>
      </c>
      <c r="BY24" s="149"/>
      <c r="BZ24" s="149"/>
      <c r="CA24" s="149"/>
      <c r="CB24" s="149"/>
      <c r="CC24" s="149"/>
      <c r="CD24" s="149"/>
      <c r="CE24" s="150"/>
      <c r="CF24" s="148" t="s">
        <v>32</v>
      </c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50"/>
      <c r="CS24" s="148" t="s">
        <v>33</v>
      </c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50"/>
      <c r="DF24" s="157" t="s">
        <v>34</v>
      </c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9"/>
    </row>
    <row r="25" spans="1:161" ht="11.25" customHeight="1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4"/>
      <c r="BX25" s="151"/>
      <c r="BY25" s="152"/>
      <c r="BZ25" s="152"/>
      <c r="CA25" s="152"/>
      <c r="CB25" s="152"/>
      <c r="CC25" s="152"/>
      <c r="CD25" s="152"/>
      <c r="CE25" s="153"/>
      <c r="CF25" s="151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3"/>
      <c r="CS25" s="151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3"/>
      <c r="DF25" s="123" t="s">
        <v>35</v>
      </c>
      <c r="DG25" s="124"/>
      <c r="DH25" s="124"/>
      <c r="DI25" s="124"/>
      <c r="DJ25" s="124"/>
      <c r="DK25" s="124"/>
      <c r="DL25" s="125" t="s">
        <v>5</v>
      </c>
      <c r="DM25" s="125"/>
      <c r="DN25" s="125"/>
      <c r="DO25" s="139" t="s">
        <v>6</v>
      </c>
      <c r="DP25" s="139"/>
      <c r="DQ25" s="139"/>
      <c r="DR25" s="140"/>
      <c r="DS25" s="123" t="s">
        <v>35</v>
      </c>
      <c r="DT25" s="124"/>
      <c r="DU25" s="124"/>
      <c r="DV25" s="124"/>
      <c r="DW25" s="124"/>
      <c r="DX25" s="124"/>
      <c r="DY25" s="125" t="s">
        <v>9</v>
      </c>
      <c r="DZ25" s="125"/>
      <c r="EA25" s="125"/>
      <c r="EB25" s="139" t="s">
        <v>6</v>
      </c>
      <c r="EC25" s="139"/>
      <c r="ED25" s="139"/>
      <c r="EE25" s="140"/>
      <c r="EF25" s="123" t="s">
        <v>35</v>
      </c>
      <c r="EG25" s="124"/>
      <c r="EH25" s="124"/>
      <c r="EI25" s="124"/>
      <c r="EJ25" s="124"/>
      <c r="EK25" s="124"/>
      <c r="EL25" s="125" t="s">
        <v>11</v>
      </c>
      <c r="EM25" s="125"/>
      <c r="EN25" s="125"/>
      <c r="EO25" s="139" t="s">
        <v>6</v>
      </c>
      <c r="EP25" s="139"/>
      <c r="EQ25" s="139"/>
      <c r="ER25" s="140"/>
      <c r="ES25" s="148" t="s">
        <v>36</v>
      </c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50"/>
    </row>
    <row r="26" spans="1:161" ht="39" customHeigh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7"/>
      <c r="BX26" s="154"/>
      <c r="BY26" s="155"/>
      <c r="BZ26" s="155"/>
      <c r="CA26" s="155"/>
      <c r="CB26" s="155"/>
      <c r="CC26" s="155"/>
      <c r="CD26" s="155"/>
      <c r="CE26" s="156"/>
      <c r="CF26" s="154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6"/>
      <c r="CS26" s="154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6"/>
      <c r="DF26" s="160" t="s">
        <v>37</v>
      </c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2"/>
      <c r="DS26" s="160" t="s">
        <v>38</v>
      </c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2"/>
      <c r="EF26" s="160" t="s">
        <v>39</v>
      </c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2"/>
      <c r="ES26" s="154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6"/>
    </row>
    <row r="27" spans="1:161" ht="12" thickBot="1">
      <c r="A27" s="166" t="s">
        <v>40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8"/>
      <c r="BX27" s="169" t="s">
        <v>41</v>
      </c>
      <c r="BY27" s="170"/>
      <c r="BZ27" s="170"/>
      <c r="CA27" s="170"/>
      <c r="CB27" s="170"/>
      <c r="CC27" s="170"/>
      <c r="CD27" s="170"/>
      <c r="CE27" s="171"/>
      <c r="CF27" s="169" t="s">
        <v>42</v>
      </c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1"/>
      <c r="CS27" s="169" t="s">
        <v>43</v>
      </c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1"/>
      <c r="DF27" s="141" t="s">
        <v>44</v>
      </c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3"/>
      <c r="DS27" s="141" t="s">
        <v>45</v>
      </c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3"/>
      <c r="EF27" s="141" t="s">
        <v>46</v>
      </c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3"/>
      <c r="ES27" s="141" t="s">
        <v>47</v>
      </c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3"/>
    </row>
    <row r="28" spans="1:161" ht="12.75" customHeight="1">
      <c r="A28" s="163" t="s">
        <v>48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95" t="s">
        <v>49</v>
      </c>
      <c r="BY28" s="96"/>
      <c r="BZ28" s="96"/>
      <c r="CA28" s="96"/>
      <c r="CB28" s="96"/>
      <c r="CC28" s="96"/>
      <c r="CD28" s="96"/>
      <c r="CE28" s="97"/>
      <c r="CF28" s="101" t="s">
        <v>50</v>
      </c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7"/>
      <c r="CS28" s="101" t="s">
        <v>50</v>
      </c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7"/>
      <c r="DF28" s="105">
        <v>75694.509999999995</v>
      </c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65"/>
      <c r="DS28" s="105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65"/>
      <c r="EF28" s="105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65"/>
      <c r="ES28" s="105" t="s">
        <v>50</v>
      </c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7"/>
    </row>
    <row r="29" spans="1:161" ht="12.75" customHeight="1">
      <c r="A29" s="163" t="s">
        <v>51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15" t="s">
        <v>52</v>
      </c>
      <c r="BY29" s="116"/>
      <c r="BZ29" s="116"/>
      <c r="CA29" s="116"/>
      <c r="CB29" s="116"/>
      <c r="CC29" s="116"/>
      <c r="CD29" s="116"/>
      <c r="CE29" s="172"/>
      <c r="CF29" s="173" t="s">
        <v>50</v>
      </c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72"/>
      <c r="CS29" s="173" t="s">
        <v>50</v>
      </c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72"/>
      <c r="DF29" s="174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6"/>
      <c r="DS29" s="174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6"/>
      <c r="EF29" s="174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6"/>
      <c r="ES29" s="174" t="s">
        <v>50</v>
      </c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7"/>
    </row>
    <row r="30" spans="1:161" ht="12.75">
      <c r="A30" s="214" t="s">
        <v>53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6" t="s">
        <v>54</v>
      </c>
      <c r="BY30" s="217"/>
      <c r="BZ30" s="217"/>
      <c r="CA30" s="217"/>
      <c r="CB30" s="217"/>
      <c r="CC30" s="217"/>
      <c r="CD30" s="217"/>
      <c r="CE30" s="218"/>
      <c r="CF30" s="219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8"/>
      <c r="CS30" s="173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72"/>
      <c r="DF30" s="198">
        <f>DF33+DF37</f>
        <v>11367301.76</v>
      </c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200"/>
      <c r="DS30" s="198">
        <f>DS33+DS37</f>
        <v>10045884.369999999</v>
      </c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200"/>
      <c r="EF30" s="198">
        <f>EF33+EF37</f>
        <v>10049884.369999999</v>
      </c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200"/>
      <c r="ES30" s="174" t="s">
        <v>50</v>
      </c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7"/>
    </row>
    <row r="31" spans="1:161" ht="8.25" customHeight="1">
      <c r="A31" s="178" t="s">
        <v>55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201" t="s">
        <v>56</v>
      </c>
      <c r="BY31" s="181"/>
      <c r="BZ31" s="181"/>
      <c r="CA31" s="181"/>
      <c r="CB31" s="181"/>
      <c r="CC31" s="181"/>
      <c r="CD31" s="181"/>
      <c r="CE31" s="182"/>
      <c r="CF31" s="180" t="s">
        <v>57</v>
      </c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2"/>
      <c r="CS31" s="180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2"/>
      <c r="DF31" s="203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5"/>
      <c r="DS31" s="203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5"/>
      <c r="EF31" s="203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5"/>
      <c r="ES31" s="209" t="s">
        <v>50</v>
      </c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1"/>
    </row>
    <row r="32" spans="1:161" ht="10.5" customHeight="1" thickBot="1">
      <c r="A32" s="114" t="s">
        <v>58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0"/>
      <c r="BW32" s="10"/>
      <c r="BX32" s="202"/>
      <c r="BY32" s="184"/>
      <c r="BZ32" s="184"/>
      <c r="CA32" s="184"/>
      <c r="CB32" s="184"/>
      <c r="CC32" s="184"/>
      <c r="CD32" s="184"/>
      <c r="CE32" s="185"/>
      <c r="CF32" s="189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1"/>
      <c r="CS32" s="183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5"/>
      <c r="DF32" s="206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8"/>
      <c r="DS32" s="206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8"/>
      <c r="EF32" s="206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8"/>
      <c r="ES32" s="212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213"/>
    </row>
    <row r="33" spans="1:161" ht="12.75" customHeight="1">
      <c r="A33" s="178" t="s">
        <v>55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80" t="s">
        <v>59</v>
      </c>
      <c r="BY33" s="181"/>
      <c r="BZ33" s="181"/>
      <c r="CA33" s="181"/>
      <c r="CB33" s="181"/>
      <c r="CC33" s="181"/>
      <c r="CD33" s="181"/>
      <c r="CE33" s="182"/>
      <c r="CF33" s="186" t="s">
        <v>60</v>
      </c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8"/>
      <c r="CS33" s="180"/>
      <c r="CT33" s="181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2"/>
      <c r="DF33" s="192">
        <f>DF35+DF36</f>
        <v>10910401.76</v>
      </c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4"/>
      <c r="DS33" s="192">
        <f>DS35+DS36</f>
        <v>9748384.3699999992</v>
      </c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4"/>
      <c r="EF33" s="192">
        <f>EF35+EF36</f>
        <v>9748384.3699999992</v>
      </c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4"/>
      <c r="ES33" s="209" t="s">
        <v>50</v>
      </c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1"/>
    </row>
    <row r="34" spans="1:161" ht="14.25" customHeight="1" thickBot="1">
      <c r="A34" s="223" t="s">
        <v>61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10"/>
      <c r="BW34" s="10"/>
      <c r="BX34" s="183"/>
      <c r="BY34" s="184"/>
      <c r="BZ34" s="184"/>
      <c r="CA34" s="184"/>
      <c r="CB34" s="184"/>
      <c r="CC34" s="184"/>
      <c r="CD34" s="184"/>
      <c r="CE34" s="185"/>
      <c r="CF34" s="189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1"/>
      <c r="CS34" s="189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1"/>
      <c r="DF34" s="195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7"/>
      <c r="DS34" s="195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7"/>
      <c r="EF34" s="195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7"/>
      <c r="ES34" s="220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2"/>
    </row>
    <row r="35" spans="1:161" ht="21" customHeight="1">
      <c r="A35" s="224" t="s">
        <v>62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6"/>
      <c r="BX35" s="202" t="s">
        <v>63</v>
      </c>
      <c r="BY35" s="184"/>
      <c r="BZ35" s="184"/>
      <c r="CA35" s="184"/>
      <c r="CB35" s="184"/>
      <c r="CC35" s="184"/>
      <c r="CD35" s="184"/>
      <c r="CE35" s="185"/>
      <c r="CF35" s="101" t="s">
        <v>60</v>
      </c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7"/>
      <c r="CS35" s="101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7"/>
      <c r="DF35" s="102">
        <f>992000+82000</f>
        <v>1074000</v>
      </c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4"/>
      <c r="DS35" s="102">
        <f>992000</f>
        <v>992000</v>
      </c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4"/>
      <c r="EF35" s="102">
        <f>992000</f>
        <v>992000</v>
      </c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4"/>
      <c r="ES35" s="105" t="s">
        <v>50</v>
      </c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7"/>
    </row>
    <row r="36" spans="1:161" ht="23.25" customHeight="1">
      <c r="A36" s="92" t="s">
        <v>64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7"/>
      <c r="BU36" s="227"/>
      <c r="BV36" s="227"/>
      <c r="BW36" s="227"/>
      <c r="BX36" s="115" t="s">
        <v>65</v>
      </c>
      <c r="BY36" s="116"/>
      <c r="BZ36" s="116"/>
      <c r="CA36" s="116"/>
      <c r="CB36" s="116"/>
      <c r="CC36" s="116"/>
      <c r="CD36" s="116"/>
      <c r="CE36" s="172"/>
      <c r="CF36" s="173" t="s">
        <v>60</v>
      </c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72"/>
      <c r="CS36" s="173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72"/>
      <c r="DF36" s="228">
        <f>8758249.37+613000+12000+25767+174814+252571.39</f>
        <v>9836401.7599999998</v>
      </c>
      <c r="DG36" s="229"/>
      <c r="DH36" s="229"/>
      <c r="DI36" s="229"/>
      <c r="DJ36" s="229"/>
      <c r="DK36" s="229"/>
      <c r="DL36" s="229"/>
      <c r="DM36" s="229"/>
      <c r="DN36" s="229"/>
      <c r="DO36" s="229"/>
      <c r="DP36" s="229"/>
      <c r="DQ36" s="229"/>
      <c r="DR36" s="230"/>
      <c r="DS36" s="228">
        <f>8756384.37</f>
        <v>8756384.3699999992</v>
      </c>
      <c r="DT36" s="229"/>
      <c r="DU36" s="229"/>
      <c r="DV36" s="229"/>
      <c r="DW36" s="229"/>
      <c r="DX36" s="229"/>
      <c r="DY36" s="229"/>
      <c r="DZ36" s="229"/>
      <c r="EA36" s="229"/>
      <c r="EB36" s="229"/>
      <c r="EC36" s="229"/>
      <c r="ED36" s="229"/>
      <c r="EE36" s="230"/>
      <c r="EF36" s="228">
        <f>8756384.37</f>
        <v>8756384.3699999992</v>
      </c>
      <c r="EG36" s="229"/>
      <c r="EH36" s="229"/>
      <c r="EI36" s="229"/>
      <c r="EJ36" s="229"/>
      <c r="EK36" s="229"/>
      <c r="EL36" s="229"/>
      <c r="EM36" s="229"/>
      <c r="EN36" s="229"/>
      <c r="EO36" s="229"/>
      <c r="EP36" s="229"/>
      <c r="EQ36" s="229"/>
      <c r="ER36" s="230"/>
      <c r="ES36" s="174" t="s">
        <v>50</v>
      </c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7"/>
    </row>
    <row r="37" spans="1:161" ht="14.25" customHeight="1">
      <c r="A37" s="240" t="s">
        <v>66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2"/>
      <c r="BX37" s="115" t="s">
        <v>67</v>
      </c>
      <c r="BY37" s="116"/>
      <c r="BZ37" s="116"/>
      <c r="CA37" s="116"/>
      <c r="CB37" s="116"/>
      <c r="CC37" s="116"/>
      <c r="CD37" s="116"/>
      <c r="CE37" s="172"/>
      <c r="CF37" s="173" t="s">
        <v>68</v>
      </c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72"/>
      <c r="CS37" s="173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72"/>
      <c r="DF37" s="235">
        <f>DF38+DF40</f>
        <v>456900</v>
      </c>
      <c r="DG37" s="236"/>
      <c r="DH37" s="236"/>
      <c r="DI37" s="236"/>
      <c r="DJ37" s="236"/>
      <c r="DK37" s="236"/>
      <c r="DL37" s="236"/>
      <c r="DM37" s="236"/>
      <c r="DN37" s="236"/>
      <c r="DO37" s="236"/>
      <c r="DP37" s="236"/>
      <c r="DQ37" s="236"/>
      <c r="DR37" s="237"/>
      <c r="DS37" s="235">
        <f>DS38+DS40</f>
        <v>297500</v>
      </c>
      <c r="DT37" s="236"/>
      <c r="DU37" s="236"/>
      <c r="DV37" s="236"/>
      <c r="DW37" s="236"/>
      <c r="DX37" s="236"/>
      <c r="DY37" s="236"/>
      <c r="DZ37" s="236"/>
      <c r="EA37" s="236"/>
      <c r="EB37" s="236"/>
      <c r="EC37" s="236"/>
      <c r="ED37" s="236"/>
      <c r="EE37" s="237"/>
      <c r="EF37" s="235">
        <f>EF38+EF40</f>
        <v>301500</v>
      </c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7"/>
      <c r="ES37" s="174" t="s">
        <v>50</v>
      </c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7"/>
    </row>
    <row r="38" spans="1:161" ht="11.1" customHeight="1">
      <c r="A38" s="238" t="s">
        <v>55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01" t="s">
        <v>69</v>
      </c>
      <c r="BY38" s="181"/>
      <c r="BZ38" s="181"/>
      <c r="CA38" s="181"/>
      <c r="CB38" s="181"/>
      <c r="CC38" s="181"/>
      <c r="CD38" s="181"/>
      <c r="CE38" s="182"/>
      <c r="CF38" s="180" t="s">
        <v>68</v>
      </c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2"/>
      <c r="CS38" s="180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2"/>
      <c r="DF38" s="203">
        <f>251500+205400</f>
        <v>456900</v>
      </c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5"/>
      <c r="DS38" s="203">
        <f>297500</f>
        <v>297500</v>
      </c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5"/>
      <c r="EF38" s="203">
        <f>301500</f>
        <v>301500</v>
      </c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5"/>
      <c r="ES38" s="209" t="s">
        <v>50</v>
      </c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1"/>
    </row>
    <row r="39" spans="1:161" ht="11.1" customHeight="1">
      <c r="A39" s="231" t="s">
        <v>70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3"/>
      <c r="BX39" s="202"/>
      <c r="BY39" s="184"/>
      <c r="BZ39" s="184"/>
      <c r="CA39" s="184"/>
      <c r="CB39" s="184"/>
      <c r="CC39" s="184"/>
      <c r="CD39" s="184"/>
      <c r="CE39" s="185"/>
      <c r="CF39" s="183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3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06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8"/>
      <c r="DS39" s="206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8"/>
      <c r="EF39" s="206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8"/>
      <c r="ES39" s="212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213"/>
    </row>
    <row r="40" spans="1:161" ht="11.1" customHeight="1">
      <c r="A40" s="234" t="s">
        <v>71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3"/>
      <c r="BX40" s="115" t="s">
        <v>72</v>
      </c>
      <c r="BY40" s="116"/>
      <c r="BZ40" s="116"/>
      <c r="CA40" s="116"/>
      <c r="CB40" s="116"/>
      <c r="CC40" s="116"/>
      <c r="CD40" s="116"/>
      <c r="CE40" s="172"/>
      <c r="CF40" s="173" t="s">
        <v>68</v>
      </c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72"/>
      <c r="CS40" s="173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72"/>
      <c r="DF40" s="228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30"/>
      <c r="DS40" s="228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30"/>
      <c r="EF40" s="228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30"/>
      <c r="ES40" s="174" t="s">
        <v>50</v>
      </c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7"/>
    </row>
    <row r="41" spans="1:161" ht="15.75" customHeight="1">
      <c r="A41" s="214" t="s">
        <v>73</v>
      </c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6" t="s">
        <v>74</v>
      </c>
      <c r="BY41" s="217"/>
      <c r="BZ41" s="217"/>
      <c r="CA41" s="217"/>
      <c r="CB41" s="217"/>
      <c r="CC41" s="217"/>
      <c r="CD41" s="217"/>
      <c r="CE41" s="218"/>
      <c r="CF41" s="219" t="s">
        <v>50</v>
      </c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8"/>
      <c r="CS41" s="173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72"/>
      <c r="DF41" s="243">
        <f>DF42+DF72+DF77</f>
        <v>11367301.76</v>
      </c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5"/>
      <c r="DS41" s="243">
        <f>DS42+DS72+DS77</f>
        <v>10045884.370000001</v>
      </c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5"/>
      <c r="EF41" s="243">
        <f>EF42+EF72+EF77</f>
        <v>10049884.370000001</v>
      </c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  <c r="EQ41" s="244"/>
      <c r="ER41" s="245"/>
      <c r="ES41" s="174" t="s">
        <v>50</v>
      </c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7"/>
    </row>
    <row r="42" spans="1:161" ht="22.5" customHeight="1">
      <c r="A42" s="246" t="s">
        <v>75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115" t="s">
        <v>76</v>
      </c>
      <c r="BY42" s="116"/>
      <c r="BZ42" s="116"/>
      <c r="CA42" s="116"/>
      <c r="CB42" s="116"/>
      <c r="CC42" s="116"/>
      <c r="CD42" s="116"/>
      <c r="CE42" s="172"/>
      <c r="CF42" s="173" t="s">
        <v>50</v>
      </c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72"/>
      <c r="CS42" s="173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72"/>
      <c r="DF42" s="243">
        <f>DF43+DF44+DF45+DF46+DF47+DF53+DF54+DF55+DF56+DF58+DF59+DF60+DF62+DF63+DF64+DF65+DF57+DF61+DF66</f>
        <v>9134680</v>
      </c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5"/>
      <c r="DS42" s="243">
        <f>DS43+DS44+DS45+DS46+DS47+DS53+DS54+DS55+DS56+DS58+DS59+DS60+DS62+DS63+DS64+DS65+DS57+DS61+DS66</f>
        <v>7994000</v>
      </c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5"/>
      <c r="EF42" s="243">
        <f>EF43+EF44+EF45+EF46+EF47+EF53+EF54+EF55+EF56+EF58+EF59+EF60+EF62+EF63+EF64+EF65+EF57+EF61+EF66</f>
        <v>7998000</v>
      </c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5"/>
      <c r="ES42" s="174" t="s">
        <v>50</v>
      </c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7"/>
    </row>
    <row r="43" spans="1:161" ht="22.5" customHeight="1">
      <c r="A43" s="92" t="s">
        <v>77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115" t="s">
        <v>78</v>
      </c>
      <c r="BY43" s="116"/>
      <c r="BZ43" s="116"/>
      <c r="CA43" s="116"/>
      <c r="CB43" s="116"/>
      <c r="CC43" s="116"/>
      <c r="CD43" s="116"/>
      <c r="CE43" s="172"/>
      <c r="CF43" s="173" t="s">
        <v>79</v>
      </c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72"/>
      <c r="CS43" s="173" t="s">
        <v>80</v>
      </c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72"/>
      <c r="DF43" s="248">
        <f>3080000+410000</f>
        <v>3490000</v>
      </c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50"/>
      <c r="DS43" s="248">
        <f>3080000</f>
        <v>3080000</v>
      </c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50"/>
      <c r="EF43" s="248">
        <f>3080000</f>
        <v>3080000</v>
      </c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50"/>
      <c r="ES43" s="174" t="s">
        <v>50</v>
      </c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7"/>
    </row>
    <row r="44" spans="1:161" ht="22.5" customHeight="1">
      <c r="A44" s="92" t="s">
        <v>81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115" t="s">
        <v>78</v>
      </c>
      <c r="BY44" s="116"/>
      <c r="BZ44" s="116"/>
      <c r="CA44" s="116"/>
      <c r="CB44" s="116"/>
      <c r="CC44" s="116"/>
      <c r="CD44" s="116"/>
      <c r="CE44" s="172"/>
      <c r="CF44" s="173" t="s">
        <v>79</v>
      </c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72"/>
      <c r="CS44" s="173" t="s">
        <v>252</v>
      </c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72"/>
      <c r="DF44" s="228">
        <f>2590000+400000+115000</f>
        <v>3105000</v>
      </c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30"/>
      <c r="DS44" s="228">
        <f>2590000</f>
        <v>2590000</v>
      </c>
      <c r="DT44" s="229"/>
      <c r="DU44" s="229"/>
      <c r="DV44" s="229"/>
      <c r="DW44" s="229"/>
      <c r="DX44" s="229"/>
      <c r="DY44" s="229"/>
      <c r="DZ44" s="229"/>
      <c r="EA44" s="229"/>
      <c r="EB44" s="229"/>
      <c r="EC44" s="229"/>
      <c r="ED44" s="229"/>
      <c r="EE44" s="230"/>
      <c r="EF44" s="228">
        <f>2590000</f>
        <v>2590000</v>
      </c>
      <c r="EG44" s="229"/>
      <c r="EH44" s="229"/>
      <c r="EI44" s="229"/>
      <c r="EJ44" s="229"/>
      <c r="EK44" s="229"/>
      <c r="EL44" s="229"/>
      <c r="EM44" s="229"/>
      <c r="EN44" s="229"/>
      <c r="EO44" s="229"/>
      <c r="EP44" s="229"/>
      <c r="EQ44" s="229"/>
      <c r="ER44" s="230"/>
      <c r="ES44" s="174" t="s">
        <v>50</v>
      </c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7"/>
    </row>
    <row r="45" spans="1:161" ht="22.5" customHeight="1">
      <c r="A45" s="92" t="s">
        <v>81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115" t="s">
        <v>78</v>
      </c>
      <c r="BY45" s="116"/>
      <c r="BZ45" s="116"/>
      <c r="CA45" s="116"/>
      <c r="CB45" s="116"/>
      <c r="CC45" s="116"/>
      <c r="CD45" s="116"/>
      <c r="CE45" s="172"/>
      <c r="CF45" s="173" t="s">
        <v>79</v>
      </c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72"/>
      <c r="CS45" s="173" t="s">
        <v>253</v>
      </c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72"/>
      <c r="DF45" s="228">
        <f>170000+9000+27000</f>
        <v>206000</v>
      </c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30"/>
      <c r="DS45" s="228">
        <f>170000</f>
        <v>170000</v>
      </c>
      <c r="DT45" s="229"/>
      <c r="DU45" s="229"/>
      <c r="DV45" s="229"/>
      <c r="DW45" s="229"/>
      <c r="DX45" s="229"/>
      <c r="DY45" s="229"/>
      <c r="DZ45" s="229"/>
      <c r="EA45" s="229"/>
      <c r="EB45" s="229"/>
      <c r="EC45" s="229"/>
      <c r="ED45" s="229"/>
      <c r="EE45" s="230"/>
      <c r="EF45" s="228">
        <f>170000</f>
        <v>170000</v>
      </c>
      <c r="EG45" s="229"/>
      <c r="EH45" s="229"/>
      <c r="EI45" s="229"/>
      <c r="EJ45" s="229"/>
      <c r="EK45" s="229"/>
      <c r="EL45" s="229"/>
      <c r="EM45" s="229"/>
      <c r="EN45" s="229"/>
      <c r="EO45" s="229"/>
      <c r="EP45" s="229"/>
      <c r="EQ45" s="229"/>
      <c r="ER45" s="230"/>
      <c r="ES45" s="174" t="s">
        <v>50</v>
      </c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7"/>
    </row>
    <row r="46" spans="1:161" ht="22.5" hidden="1" customHeight="1">
      <c r="A46" s="92" t="s">
        <v>81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115" t="s">
        <v>78</v>
      </c>
      <c r="BY46" s="116"/>
      <c r="BZ46" s="116"/>
      <c r="CA46" s="116"/>
      <c r="CB46" s="116"/>
      <c r="CC46" s="116"/>
      <c r="CD46" s="116"/>
      <c r="CE46" s="172"/>
      <c r="CF46" s="173" t="s">
        <v>79</v>
      </c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72"/>
      <c r="CS46" s="173" t="s">
        <v>82</v>
      </c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72"/>
      <c r="DF46" s="228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30"/>
      <c r="DS46" s="228"/>
      <c r="DT46" s="229"/>
      <c r="DU46" s="229"/>
      <c r="DV46" s="229"/>
      <c r="DW46" s="229"/>
      <c r="DX46" s="229"/>
      <c r="DY46" s="229"/>
      <c r="DZ46" s="229"/>
      <c r="EA46" s="229"/>
      <c r="EB46" s="229"/>
      <c r="EC46" s="229"/>
      <c r="ED46" s="229"/>
      <c r="EE46" s="230"/>
      <c r="EF46" s="228"/>
      <c r="EG46" s="229"/>
      <c r="EH46" s="229"/>
      <c r="EI46" s="229"/>
      <c r="EJ46" s="229"/>
      <c r="EK46" s="229"/>
      <c r="EL46" s="229"/>
      <c r="EM46" s="229"/>
      <c r="EN46" s="229"/>
      <c r="EO46" s="229"/>
      <c r="EP46" s="229"/>
      <c r="EQ46" s="229"/>
      <c r="ER46" s="230"/>
      <c r="ES46" s="174" t="s">
        <v>50</v>
      </c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7"/>
    </row>
    <row r="47" spans="1:161" ht="23.25" hidden="1" customHeight="1">
      <c r="A47" s="92" t="s">
        <v>83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2"/>
      <c r="BX47" s="115" t="s">
        <v>78</v>
      </c>
      <c r="BY47" s="116"/>
      <c r="BZ47" s="116"/>
      <c r="CA47" s="116"/>
      <c r="CB47" s="116"/>
      <c r="CC47" s="116"/>
      <c r="CD47" s="116"/>
      <c r="CE47" s="172"/>
      <c r="CF47" s="173" t="s">
        <v>79</v>
      </c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72"/>
      <c r="CS47" s="173" t="s">
        <v>84</v>
      </c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72"/>
      <c r="DF47" s="228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30"/>
      <c r="DS47" s="228"/>
      <c r="DT47" s="229"/>
      <c r="DU47" s="229"/>
      <c r="DV47" s="229"/>
      <c r="DW47" s="229"/>
      <c r="DX47" s="229"/>
      <c r="DY47" s="229"/>
      <c r="DZ47" s="229"/>
      <c r="EA47" s="229"/>
      <c r="EB47" s="229"/>
      <c r="EC47" s="229"/>
      <c r="ED47" s="229"/>
      <c r="EE47" s="230"/>
      <c r="EF47" s="228"/>
      <c r="EG47" s="229"/>
      <c r="EH47" s="229"/>
      <c r="EI47" s="229"/>
      <c r="EJ47" s="229"/>
      <c r="EK47" s="229"/>
      <c r="EL47" s="229"/>
      <c r="EM47" s="229"/>
      <c r="EN47" s="229"/>
      <c r="EO47" s="229"/>
      <c r="EP47" s="229"/>
      <c r="EQ47" s="229"/>
      <c r="ER47" s="230"/>
      <c r="ES47" s="174" t="s">
        <v>50</v>
      </c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7"/>
    </row>
    <row r="48" spans="1:161" ht="11.1" hidden="1" customHeight="1">
      <c r="A48" s="92" t="s">
        <v>85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4"/>
      <c r="BX48" s="115" t="s">
        <v>86</v>
      </c>
      <c r="BY48" s="116"/>
      <c r="BZ48" s="116"/>
      <c r="CA48" s="116"/>
      <c r="CB48" s="116"/>
      <c r="CC48" s="116"/>
      <c r="CD48" s="116"/>
      <c r="CE48" s="172"/>
      <c r="CF48" s="173" t="s">
        <v>87</v>
      </c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72"/>
      <c r="CS48" s="173" t="s">
        <v>88</v>
      </c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72"/>
      <c r="DF48" s="228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30"/>
      <c r="DS48" s="228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30"/>
      <c r="EF48" s="228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30"/>
      <c r="ES48" s="174" t="s">
        <v>50</v>
      </c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7"/>
    </row>
    <row r="49" spans="1:161" ht="11.1" hidden="1" customHeight="1">
      <c r="A49" s="92" t="s">
        <v>85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4"/>
      <c r="BX49" s="115" t="s">
        <v>86</v>
      </c>
      <c r="BY49" s="116"/>
      <c r="BZ49" s="116"/>
      <c r="CA49" s="116"/>
      <c r="CB49" s="116"/>
      <c r="CC49" s="116"/>
      <c r="CD49" s="116"/>
      <c r="CE49" s="172"/>
      <c r="CF49" s="173" t="s">
        <v>87</v>
      </c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72"/>
      <c r="CS49" s="173" t="s">
        <v>89</v>
      </c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72"/>
      <c r="DF49" s="228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30"/>
      <c r="DS49" s="228"/>
      <c r="DT49" s="229"/>
      <c r="DU49" s="229"/>
      <c r="DV49" s="229"/>
      <c r="DW49" s="229"/>
      <c r="DX49" s="229"/>
      <c r="DY49" s="229"/>
      <c r="DZ49" s="229"/>
      <c r="EA49" s="229"/>
      <c r="EB49" s="229"/>
      <c r="EC49" s="229"/>
      <c r="ED49" s="229"/>
      <c r="EE49" s="230"/>
      <c r="EF49" s="228"/>
      <c r="EG49" s="229"/>
      <c r="EH49" s="229"/>
      <c r="EI49" s="229"/>
      <c r="EJ49" s="229"/>
      <c r="EK49" s="229"/>
      <c r="EL49" s="229"/>
      <c r="EM49" s="229"/>
      <c r="EN49" s="229"/>
      <c r="EO49" s="229"/>
      <c r="EP49" s="229"/>
      <c r="EQ49" s="229"/>
      <c r="ER49" s="230"/>
      <c r="ES49" s="174" t="s">
        <v>50</v>
      </c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7"/>
    </row>
    <row r="50" spans="1:161" ht="11.1" hidden="1" customHeight="1">
      <c r="A50" s="92" t="s">
        <v>85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4"/>
      <c r="BX50" s="115" t="s">
        <v>86</v>
      </c>
      <c r="BY50" s="116"/>
      <c r="BZ50" s="116"/>
      <c r="CA50" s="116"/>
      <c r="CB50" s="116"/>
      <c r="CC50" s="116"/>
      <c r="CD50" s="116"/>
      <c r="CE50" s="172"/>
      <c r="CF50" s="173" t="s">
        <v>87</v>
      </c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72"/>
      <c r="CS50" s="173" t="s">
        <v>90</v>
      </c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72"/>
      <c r="DF50" s="228"/>
      <c r="DG50" s="229"/>
      <c r="DH50" s="229"/>
      <c r="DI50" s="229"/>
      <c r="DJ50" s="229"/>
      <c r="DK50" s="229"/>
      <c r="DL50" s="229"/>
      <c r="DM50" s="229"/>
      <c r="DN50" s="229"/>
      <c r="DO50" s="229"/>
      <c r="DP50" s="229"/>
      <c r="DQ50" s="229"/>
      <c r="DR50" s="230"/>
      <c r="DS50" s="228"/>
      <c r="DT50" s="229"/>
      <c r="DU50" s="229"/>
      <c r="DV50" s="229"/>
      <c r="DW50" s="229"/>
      <c r="DX50" s="229"/>
      <c r="DY50" s="229"/>
      <c r="DZ50" s="229"/>
      <c r="EA50" s="229"/>
      <c r="EB50" s="229"/>
      <c r="EC50" s="229"/>
      <c r="ED50" s="229"/>
      <c r="EE50" s="230"/>
      <c r="EF50" s="228"/>
      <c r="EG50" s="229"/>
      <c r="EH50" s="229"/>
      <c r="EI50" s="229"/>
      <c r="EJ50" s="229"/>
      <c r="EK50" s="229"/>
      <c r="EL50" s="229"/>
      <c r="EM50" s="229"/>
      <c r="EN50" s="229"/>
      <c r="EO50" s="229"/>
      <c r="EP50" s="229"/>
      <c r="EQ50" s="229"/>
      <c r="ER50" s="230"/>
      <c r="ES50" s="174" t="s">
        <v>50</v>
      </c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7"/>
    </row>
    <row r="51" spans="1:161" ht="11.1" hidden="1" customHeight="1">
      <c r="A51" s="92" t="s">
        <v>85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4"/>
      <c r="BX51" s="115" t="s">
        <v>86</v>
      </c>
      <c r="BY51" s="116"/>
      <c r="BZ51" s="116"/>
      <c r="CA51" s="116"/>
      <c r="CB51" s="116"/>
      <c r="CC51" s="116"/>
      <c r="CD51" s="116"/>
      <c r="CE51" s="172"/>
      <c r="CF51" s="173" t="s">
        <v>87</v>
      </c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72"/>
      <c r="CS51" s="173" t="s">
        <v>91</v>
      </c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72"/>
      <c r="DF51" s="228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30"/>
      <c r="DS51" s="228"/>
      <c r="DT51" s="229"/>
      <c r="DU51" s="229"/>
      <c r="DV51" s="229"/>
      <c r="DW51" s="229"/>
      <c r="DX51" s="229"/>
      <c r="DY51" s="229"/>
      <c r="DZ51" s="229"/>
      <c r="EA51" s="229"/>
      <c r="EB51" s="229"/>
      <c r="EC51" s="229"/>
      <c r="ED51" s="229"/>
      <c r="EE51" s="230"/>
      <c r="EF51" s="228"/>
      <c r="EG51" s="229"/>
      <c r="EH51" s="229"/>
      <c r="EI51" s="229"/>
      <c r="EJ51" s="229"/>
      <c r="EK51" s="229"/>
      <c r="EL51" s="229"/>
      <c r="EM51" s="229"/>
      <c r="EN51" s="229"/>
      <c r="EO51" s="229"/>
      <c r="EP51" s="229"/>
      <c r="EQ51" s="229"/>
      <c r="ER51" s="230"/>
      <c r="ES51" s="174" t="s">
        <v>50</v>
      </c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7"/>
    </row>
    <row r="52" spans="1:161" ht="11.1" hidden="1" customHeight="1">
      <c r="A52" s="92" t="s">
        <v>85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4"/>
      <c r="BX52" s="115" t="s">
        <v>86</v>
      </c>
      <c r="BY52" s="116"/>
      <c r="BZ52" s="116"/>
      <c r="CA52" s="116"/>
      <c r="CB52" s="116"/>
      <c r="CC52" s="116"/>
      <c r="CD52" s="116"/>
      <c r="CE52" s="172"/>
      <c r="CF52" s="173" t="s">
        <v>87</v>
      </c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72"/>
      <c r="CS52" s="173" t="s">
        <v>92</v>
      </c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72"/>
      <c r="DF52" s="228"/>
      <c r="DG52" s="229"/>
      <c r="DH52" s="229"/>
      <c r="DI52" s="229"/>
      <c r="DJ52" s="229"/>
      <c r="DK52" s="229"/>
      <c r="DL52" s="229"/>
      <c r="DM52" s="229"/>
      <c r="DN52" s="229"/>
      <c r="DO52" s="229"/>
      <c r="DP52" s="229"/>
      <c r="DQ52" s="229"/>
      <c r="DR52" s="230"/>
      <c r="DS52" s="228"/>
      <c r="DT52" s="229"/>
      <c r="DU52" s="229"/>
      <c r="DV52" s="229"/>
      <c r="DW52" s="229"/>
      <c r="DX52" s="229"/>
      <c r="DY52" s="229"/>
      <c r="DZ52" s="229"/>
      <c r="EA52" s="229"/>
      <c r="EB52" s="229"/>
      <c r="EC52" s="229"/>
      <c r="ED52" s="229"/>
      <c r="EE52" s="230"/>
      <c r="EF52" s="228"/>
      <c r="EG52" s="229"/>
      <c r="EH52" s="229"/>
      <c r="EI52" s="229"/>
      <c r="EJ52" s="229"/>
      <c r="EK52" s="229"/>
      <c r="EL52" s="229"/>
      <c r="EM52" s="229"/>
      <c r="EN52" s="229"/>
      <c r="EO52" s="229"/>
      <c r="EP52" s="229"/>
      <c r="EQ52" s="229"/>
      <c r="ER52" s="230"/>
      <c r="ES52" s="174" t="s">
        <v>50</v>
      </c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7"/>
    </row>
    <row r="53" spans="1:161" ht="12" customHeight="1">
      <c r="A53" s="92" t="s">
        <v>93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115" t="s">
        <v>78</v>
      </c>
      <c r="BY53" s="116"/>
      <c r="BZ53" s="116"/>
      <c r="CA53" s="116"/>
      <c r="CB53" s="116"/>
      <c r="CC53" s="116"/>
      <c r="CD53" s="116"/>
      <c r="CE53" s="172"/>
      <c r="CF53" s="173" t="s">
        <v>79</v>
      </c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72"/>
      <c r="CS53" s="173" t="s">
        <v>94</v>
      </c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72"/>
      <c r="DF53" s="248">
        <f>40000</f>
        <v>40000</v>
      </c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50"/>
      <c r="DS53" s="248">
        <f>40000</f>
        <v>40000</v>
      </c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50"/>
      <c r="EF53" s="248">
        <f>40000</f>
        <v>40000</v>
      </c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50"/>
      <c r="ES53" s="174" t="s">
        <v>50</v>
      </c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7"/>
    </row>
    <row r="54" spans="1:161" ht="12" customHeight="1">
      <c r="A54" s="92" t="s">
        <v>93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115" t="s">
        <v>78</v>
      </c>
      <c r="BY54" s="116"/>
      <c r="BZ54" s="116"/>
      <c r="CA54" s="116"/>
      <c r="CB54" s="116"/>
      <c r="CC54" s="116"/>
      <c r="CD54" s="116"/>
      <c r="CE54" s="172"/>
      <c r="CF54" s="173" t="s">
        <v>79</v>
      </c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72"/>
      <c r="CS54" s="173" t="s">
        <v>254</v>
      </c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72"/>
      <c r="DF54" s="228">
        <f>40000</f>
        <v>40000</v>
      </c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30"/>
      <c r="DS54" s="228">
        <f>40000</f>
        <v>40000</v>
      </c>
      <c r="DT54" s="229"/>
      <c r="DU54" s="229"/>
      <c r="DV54" s="229"/>
      <c r="DW54" s="229"/>
      <c r="DX54" s="229"/>
      <c r="DY54" s="229"/>
      <c r="DZ54" s="229"/>
      <c r="EA54" s="229"/>
      <c r="EB54" s="229"/>
      <c r="EC54" s="229"/>
      <c r="ED54" s="229"/>
      <c r="EE54" s="230"/>
      <c r="EF54" s="228">
        <f>40000</f>
        <v>40000</v>
      </c>
      <c r="EG54" s="229"/>
      <c r="EH54" s="229"/>
      <c r="EI54" s="229"/>
      <c r="EJ54" s="229"/>
      <c r="EK54" s="229"/>
      <c r="EL54" s="229"/>
      <c r="EM54" s="229"/>
      <c r="EN54" s="229"/>
      <c r="EO54" s="229"/>
      <c r="EP54" s="229"/>
      <c r="EQ54" s="229"/>
      <c r="ER54" s="230"/>
      <c r="ES54" s="174" t="s">
        <v>50</v>
      </c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7"/>
    </row>
    <row r="55" spans="1:161" ht="12" customHeight="1">
      <c r="A55" s="92" t="s">
        <v>93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115" t="s">
        <v>78</v>
      </c>
      <c r="BY55" s="116"/>
      <c r="BZ55" s="116"/>
      <c r="CA55" s="116"/>
      <c r="CB55" s="116"/>
      <c r="CC55" s="116"/>
      <c r="CD55" s="116"/>
      <c r="CE55" s="172"/>
      <c r="CF55" s="173" t="s">
        <v>79</v>
      </c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72"/>
      <c r="CS55" s="173" t="s">
        <v>255</v>
      </c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72"/>
      <c r="DF55" s="228">
        <f>5000</f>
        <v>5000</v>
      </c>
      <c r="DG55" s="229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  <c r="DR55" s="230"/>
      <c r="DS55" s="228">
        <f>5000</f>
        <v>5000</v>
      </c>
      <c r="DT55" s="229"/>
      <c r="DU55" s="229"/>
      <c r="DV55" s="229"/>
      <c r="DW55" s="229"/>
      <c r="DX55" s="229"/>
      <c r="DY55" s="229"/>
      <c r="DZ55" s="229"/>
      <c r="EA55" s="229"/>
      <c r="EB55" s="229"/>
      <c r="EC55" s="229"/>
      <c r="ED55" s="229"/>
      <c r="EE55" s="230"/>
      <c r="EF55" s="228">
        <f>5000</f>
        <v>5000</v>
      </c>
      <c r="EG55" s="229"/>
      <c r="EH55" s="229"/>
      <c r="EI55" s="229"/>
      <c r="EJ55" s="229"/>
      <c r="EK55" s="229"/>
      <c r="EL55" s="229"/>
      <c r="EM55" s="229"/>
      <c r="EN55" s="229"/>
      <c r="EO55" s="229"/>
      <c r="EP55" s="229"/>
      <c r="EQ55" s="229"/>
      <c r="ER55" s="230"/>
      <c r="ES55" s="174" t="s">
        <v>50</v>
      </c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7"/>
    </row>
    <row r="56" spans="1:161" ht="12" hidden="1" customHeight="1">
      <c r="A56" s="92" t="s">
        <v>93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115" t="s">
        <v>78</v>
      </c>
      <c r="BY56" s="116"/>
      <c r="BZ56" s="116"/>
      <c r="CA56" s="116"/>
      <c r="CB56" s="116"/>
      <c r="CC56" s="116"/>
      <c r="CD56" s="116"/>
      <c r="CE56" s="172"/>
      <c r="CF56" s="173" t="s">
        <v>79</v>
      </c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72"/>
      <c r="CS56" s="173" t="s">
        <v>97</v>
      </c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72"/>
      <c r="DF56" s="228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30"/>
      <c r="DS56" s="228"/>
      <c r="DT56" s="229"/>
      <c r="DU56" s="229"/>
      <c r="DV56" s="229"/>
      <c r="DW56" s="229"/>
      <c r="DX56" s="229"/>
      <c r="DY56" s="229"/>
      <c r="DZ56" s="229"/>
      <c r="EA56" s="229"/>
      <c r="EB56" s="229"/>
      <c r="EC56" s="229"/>
      <c r="ED56" s="229"/>
      <c r="EE56" s="230"/>
      <c r="EF56" s="228"/>
      <c r="EG56" s="229"/>
      <c r="EH56" s="229"/>
      <c r="EI56" s="229"/>
      <c r="EJ56" s="229"/>
      <c r="EK56" s="229"/>
      <c r="EL56" s="229"/>
      <c r="EM56" s="229"/>
      <c r="EN56" s="229"/>
      <c r="EO56" s="229"/>
      <c r="EP56" s="229"/>
      <c r="EQ56" s="229"/>
      <c r="ER56" s="230"/>
      <c r="ES56" s="174" t="s">
        <v>50</v>
      </c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7"/>
    </row>
    <row r="57" spans="1:161" ht="12" hidden="1" customHeight="1">
      <c r="A57" s="92" t="s">
        <v>93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115" t="s">
        <v>78</v>
      </c>
      <c r="BY57" s="116"/>
      <c r="BZ57" s="116"/>
      <c r="CA57" s="116"/>
      <c r="CB57" s="116"/>
      <c r="CC57" s="116"/>
      <c r="CD57" s="116"/>
      <c r="CE57" s="172"/>
      <c r="CF57" s="173" t="s">
        <v>79</v>
      </c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72"/>
      <c r="CS57" s="173" t="s">
        <v>98</v>
      </c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72"/>
      <c r="DF57" s="228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30"/>
      <c r="DS57" s="228"/>
      <c r="DT57" s="229"/>
      <c r="DU57" s="229"/>
      <c r="DV57" s="229"/>
      <c r="DW57" s="229"/>
      <c r="DX57" s="229"/>
      <c r="DY57" s="229"/>
      <c r="DZ57" s="229"/>
      <c r="EA57" s="229"/>
      <c r="EB57" s="229"/>
      <c r="EC57" s="229"/>
      <c r="ED57" s="229"/>
      <c r="EE57" s="230"/>
      <c r="EF57" s="228"/>
      <c r="EG57" s="229"/>
      <c r="EH57" s="229"/>
      <c r="EI57" s="229"/>
      <c r="EJ57" s="229"/>
      <c r="EK57" s="229"/>
      <c r="EL57" s="229"/>
      <c r="EM57" s="229"/>
      <c r="EN57" s="229"/>
      <c r="EO57" s="229"/>
      <c r="EP57" s="229"/>
      <c r="EQ57" s="229"/>
      <c r="ER57" s="230"/>
      <c r="ES57" s="174" t="s">
        <v>50</v>
      </c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7"/>
    </row>
    <row r="58" spans="1:161" ht="15.75" hidden="1" customHeight="1">
      <c r="A58" s="92" t="s">
        <v>99</v>
      </c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115" t="s">
        <v>86</v>
      </c>
      <c r="BY58" s="116"/>
      <c r="BZ58" s="116"/>
      <c r="CA58" s="116"/>
      <c r="CB58" s="116"/>
      <c r="CC58" s="116"/>
      <c r="CD58" s="116"/>
      <c r="CE58" s="172"/>
      <c r="CF58" s="173" t="s">
        <v>100</v>
      </c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72"/>
      <c r="CS58" s="173" t="s">
        <v>94</v>
      </c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72"/>
      <c r="DF58" s="228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30"/>
      <c r="DS58" s="228"/>
      <c r="DT58" s="229"/>
      <c r="DU58" s="229"/>
      <c r="DV58" s="229"/>
      <c r="DW58" s="229"/>
      <c r="DX58" s="229"/>
      <c r="DY58" s="229"/>
      <c r="DZ58" s="229"/>
      <c r="EA58" s="229"/>
      <c r="EB58" s="229"/>
      <c r="EC58" s="229"/>
      <c r="ED58" s="229"/>
      <c r="EE58" s="230"/>
      <c r="EF58" s="228"/>
      <c r="EG58" s="229"/>
      <c r="EH58" s="229"/>
      <c r="EI58" s="229"/>
      <c r="EJ58" s="229"/>
      <c r="EK58" s="229"/>
      <c r="EL58" s="229"/>
      <c r="EM58" s="229"/>
      <c r="EN58" s="229"/>
      <c r="EO58" s="229"/>
      <c r="EP58" s="229"/>
      <c r="EQ58" s="229"/>
      <c r="ER58" s="230"/>
      <c r="ES58" s="174" t="s">
        <v>50</v>
      </c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7"/>
    </row>
    <row r="59" spans="1:161" ht="15.75" hidden="1" customHeight="1">
      <c r="A59" s="92" t="s">
        <v>99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115" t="s">
        <v>86</v>
      </c>
      <c r="BY59" s="116"/>
      <c r="BZ59" s="116"/>
      <c r="CA59" s="116"/>
      <c r="CB59" s="116"/>
      <c r="CC59" s="116"/>
      <c r="CD59" s="116"/>
      <c r="CE59" s="172"/>
      <c r="CF59" s="173" t="s">
        <v>100</v>
      </c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72"/>
      <c r="CS59" s="173" t="s">
        <v>95</v>
      </c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72"/>
      <c r="DF59" s="228"/>
      <c r="DG59" s="229"/>
      <c r="DH59" s="229"/>
      <c r="DI59" s="229"/>
      <c r="DJ59" s="229"/>
      <c r="DK59" s="229"/>
      <c r="DL59" s="229"/>
      <c r="DM59" s="229"/>
      <c r="DN59" s="229"/>
      <c r="DO59" s="229"/>
      <c r="DP59" s="229"/>
      <c r="DQ59" s="229"/>
      <c r="DR59" s="230"/>
      <c r="DS59" s="228"/>
      <c r="DT59" s="229"/>
      <c r="DU59" s="229"/>
      <c r="DV59" s="229"/>
      <c r="DW59" s="229"/>
      <c r="DX59" s="229"/>
      <c r="DY59" s="229"/>
      <c r="DZ59" s="229"/>
      <c r="EA59" s="229"/>
      <c r="EB59" s="229"/>
      <c r="EC59" s="229"/>
      <c r="ED59" s="229"/>
      <c r="EE59" s="230"/>
      <c r="EF59" s="228"/>
      <c r="EG59" s="229"/>
      <c r="EH59" s="229"/>
      <c r="EI59" s="229"/>
      <c r="EJ59" s="229"/>
      <c r="EK59" s="229"/>
      <c r="EL59" s="229"/>
      <c r="EM59" s="229"/>
      <c r="EN59" s="229"/>
      <c r="EO59" s="229"/>
      <c r="EP59" s="229"/>
      <c r="EQ59" s="229"/>
      <c r="ER59" s="230"/>
      <c r="ES59" s="174" t="s">
        <v>50</v>
      </c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7"/>
    </row>
    <row r="60" spans="1:161" ht="15.75" hidden="1" customHeight="1">
      <c r="A60" s="92" t="s">
        <v>99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115" t="s">
        <v>101</v>
      </c>
      <c r="BY60" s="116"/>
      <c r="BZ60" s="116"/>
      <c r="CA60" s="116"/>
      <c r="CB60" s="116"/>
      <c r="CC60" s="116"/>
      <c r="CD60" s="116"/>
      <c r="CE60" s="172"/>
      <c r="CF60" s="173" t="s">
        <v>100</v>
      </c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72"/>
      <c r="CS60" s="173" t="s">
        <v>96</v>
      </c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72"/>
      <c r="DF60" s="228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30"/>
      <c r="DS60" s="228"/>
      <c r="DT60" s="229"/>
      <c r="DU60" s="229"/>
      <c r="DV60" s="229"/>
      <c r="DW60" s="229"/>
      <c r="DX60" s="229"/>
      <c r="DY60" s="229"/>
      <c r="DZ60" s="229"/>
      <c r="EA60" s="229"/>
      <c r="EB60" s="229"/>
      <c r="EC60" s="229"/>
      <c r="ED60" s="229"/>
      <c r="EE60" s="230"/>
      <c r="EF60" s="228"/>
      <c r="EG60" s="229"/>
      <c r="EH60" s="229"/>
      <c r="EI60" s="229"/>
      <c r="EJ60" s="229"/>
      <c r="EK60" s="229"/>
      <c r="EL60" s="229"/>
      <c r="EM60" s="229"/>
      <c r="EN60" s="229"/>
      <c r="EO60" s="229"/>
      <c r="EP60" s="229"/>
      <c r="EQ60" s="229"/>
      <c r="ER60" s="230"/>
      <c r="ES60" s="174" t="s">
        <v>50</v>
      </c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7"/>
    </row>
    <row r="61" spans="1:161" ht="10.5" customHeight="1">
      <c r="A61" s="253" t="s">
        <v>102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85"/>
      <c r="BW61" s="85"/>
      <c r="BX61" s="115" t="s">
        <v>103</v>
      </c>
      <c r="BY61" s="116"/>
      <c r="BZ61" s="116"/>
      <c r="CA61" s="116"/>
      <c r="CB61" s="116"/>
      <c r="CC61" s="83"/>
      <c r="CD61" s="83"/>
      <c r="CE61" s="84"/>
      <c r="CF61" s="173" t="s">
        <v>100</v>
      </c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72"/>
      <c r="CS61" s="173" t="s">
        <v>104</v>
      </c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72"/>
      <c r="DF61" s="228">
        <f>1000</f>
        <v>1000</v>
      </c>
      <c r="DG61" s="229"/>
      <c r="DH61" s="229"/>
      <c r="DI61" s="229"/>
      <c r="DJ61" s="229"/>
      <c r="DK61" s="229"/>
      <c r="DL61" s="229"/>
      <c r="DM61" s="229"/>
      <c r="DN61" s="229"/>
      <c r="DO61" s="229"/>
      <c r="DP61" s="229"/>
      <c r="DQ61" s="229"/>
      <c r="DR61" s="230"/>
      <c r="DS61" s="228"/>
      <c r="DT61" s="229"/>
      <c r="DU61" s="229"/>
      <c r="DV61" s="229"/>
      <c r="DW61" s="229"/>
      <c r="DX61" s="229"/>
      <c r="DY61" s="229"/>
      <c r="DZ61" s="229"/>
      <c r="EA61" s="229"/>
      <c r="EB61" s="229"/>
      <c r="EC61" s="229"/>
      <c r="ED61" s="229"/>
      <c r="EE61" s="230"/>
      <c r="EF61" s="228"/>
      <c r="EG61" s="229"/>
      <c r="EH61" s="229"/>
      <c r="EI61" s="229"/>
      <c r="EJ61" s="229"/>
      <c r="EK61" s="229"/>
      <c r="EL61" s="229"/>
      <c r="EM61" s="229"/>
      <c r="EN61" s="229"/>
      <c r="EO61" s="229"/>
      <c r="EP61" s="229"/>
      <c r="EQ61" s="229"/>
      <c r="ER61" s="230"/>
      <c r="ES61" s="174" t="s">
        <v>50</v>
      </c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7"/>
    </row>
    <row r="62" spans="1:161" ht="11.1" customHeight="1">
      <c r="A62" s="92" t="s">
        <v>105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4"/>
      <c r="BX62" s="115" t="s">
        <v>86</v>
      </c>
      <c r="BY62" s="116"/>
      <c r="BZ62" s="116"/>
      <c r="CA62" s="116"/>
      <c r="CB62" s="116"/>
      <c r="CC62" s="116"/>
      <c r="CD62" s="116"/>
      <c r="CE62" s="172"/>
      <c r="CF62" s="173" t="s">
        <v>100</v>
      </c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72"/>
      <c r="CS62" s="173" t="s">
        <v>256</v>
      </c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72"/>
      <c r="DF62" s="228">
        <f>5000-2000-1200</f>
        <v>1800</v>
      </c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30"/>
      <c r="DS62" s="228">
        <f>5000</f>
        <v>5000</v>
      </c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30"/>
      <c r="EF62" s="228">
        <f>5000</f>
        <v>5000</v>
      </c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30"/>
      <c r="ES62" s="174" t="s">
        <v>50</v>
      </c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7"/>
    </row>
    <row r="63" spans="1:161" ht="11.1" customHeight="1">
      <c r="A63" s="92" t="s">
        <v>105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4"/>
      <c r="BX63" s="115" t="s">
        <v>86</v>
      </c>
      <c r="BY63" s="116"/>
      <c r="BZ63" s="116"/>
      <c r="CA63" s="116"/>
      <c r="CB63" s="116"/>
      <c r="CC63" s="116"/>
      <c r="CD63" s="116"/>
      <c r="CE63" s="172"/>
      <c r="CF63" s="173" t="s">
        <v>100</v>
      </c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72"/>
      <c r="CS63" s="173" t="s">
        <v>146</v>
      </c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72"/>
      <c r="DF63" s="228">
        <f>1800</f>
        <v>1800</v>
      </c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30"/>
      <c r="DS63" s="228"/>
      <c r="DT63" s="229"/>
      <c r="DU63" s="229"/>
      <c r="DV63" s="229"/>
      <c r="DW63" s="229"/>
      <c r="DX63" s="229"/>
      <c r="DY63" s="229"/>
      <c r="DZ63" s="229"/>
      <c r="EA63" s="229"/>
      <c r="EB63" s="229"/>
      <c r="EC63" s="229"/>
      <c r="ED63" s="229"/>
      <c r="EE63" s="230"/>
      <c r="EF63" s="228"/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30"/>
      <c r="ES63" s="174" t="s">
        <v>50</v>
      </c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7"/>
    </row>
    <row r="64" spans="1:161" ht="11.1" customHeight="1">
      <c r="A64" s="92" t="s">
        <v>105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4"/>
      <c r="BX64" s="115" t="s">
        <v>86</v>
      </c>
      <c r="BY64" s="116"/>
      <c r="BZ64" s="116"/>
      <c r="CA64" s="116"/>
      <c r="CB64" s="116"/>
      <c r="CC64" s="116"/>
      <c r="CD64" s="116"/>
      <c r="CE64" s="172"/>
      <c r="CF64" s="173" t="s">
        <v>100</v>
      </c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72"/>
      <c r="CS64" s="173" t="s">
        <v>257</v>
      </c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72"/>
      <c r="DF64" s="228">
        <f>5000+2000-1920</f>
        <v>5080</v>
      </c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30"/>
      <c r="DS64" s="228">
        <f>5000</f>
        <v>5000</v>
      </c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30"/>
      <c r="EF64" s="228">
        <f>5000</f>
        <v>5000</v>
      </c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30"/>
      <c r="ES64" s="174" t="s">
        <v>50</v>
      </c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7"/>
    </row>
    <row r="65" spans="1:161" ht="11.1" customHeight="1">
      <c r="A65" s="253" t="s">
        <v>106</v>
      </c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5"/>
      <c r="BX65" s="115" t="s">
        <v>86</v>
      </c>
      <c r="BY65" s="116"/>
      <c r="BZ65" s="116"/>
      <c r="CA65" s="116"/>
      <c r="CB65" s="116"/>
      <c r="CC65" s="116"/>
      <c r="CD65" s="116"/>
      <c r="CE65" s="172"/>
      <c r="CF65" s="173" t="s">
        <v>100</v>
      </c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72"/>
      <c r="CS65" s="173" t="s">
        <v>104</v>
      </c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72"/>
      <c r="DF65" s="228">
        <f>250000+30000</f>
        <v>280000</v>
      </c>
      <c r="DG65" s="229"/>
      <c r="DH65" s="229"/>
      <c r="DI65" s="229"/>
      <c r="DJ65" s="229"/>
      <c r="DK65" s="229"/>
      <c r="DL65" s="229"/>
      <c r="DM65" s="229"/>
      <c r="DN65" s="229"/>
      <c r="DO65" s="229"/>
      <c r="DP65" s="229"/>
      <c r="DQ65" s="229"/>
      <c r="DR65" s="230"/>
      <c r="DS65" s="228">
        <f>296000</f>
        <v>296000</v>
      </c>
      <c r="DT65" s="229"/>
      <c r="DU65" s="229"/>
      <c r="DV65" s="229"/>
      <c r="DW65" s="229"/>
      <c r="DX65" s="229"/>
      <c r="DY65" s="229"/>
      <c r="DZ65" s="229"/>
      <c r="EA65" s="229"/>
      <c r="EB65" s="229"/>
      <c r="EC65" s="229"/>
      <c r="ED65" s="229"/>
      <c r="EE65" s="230"/>
      <c r="EF65" s="228">
        <f>300000</f>
        <v>300000</v>
      </c>
      <c r="EG65" s="229"/>
      <c r="EH65" s="229"/>
      <c r="EI65" s="229"/>
      <c r="EJ65" s="229"/>
      <c r="EK65" s="229"/>
      <c r="EL65" s="229"/>
      <c r="EM65" s="229"/>
      <c r="EN65" s="229"/>
      <c r="EO65" s="229"/>
      <c r="EP65" s="229"/>
      <c r="EQ65" s="229"/>
      <c r="ER65" s="230"/>
      <c r="ES65" s="174" t="s">
        <v>50</v>
      </c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7"/>
    </row>
    <row r="66" spans="1:161" ht="21.75" customHeight="1">
      <c r="A66" s="256" t="s">
        <v>107</v>
      </c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8"/>
      <c r="BX66" s="115" t="s">
        <v>101</v>
      </c>
      <c r="BY66" s="116"/>
      <c r="BZ66" s="116"/>
      <c r="CA66" s="116"/>
      <c r="CB66" s="116"/>
      <c r="CC66" s="116"/>
      <c r="CD66" s="116"/>
      <c r="CE66" s="172"/>
      <c r="CF66" s="173" t="s">
        <v>87</v>
      </c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72"/>
      <c r="CS66" s="173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72"/>
      <c r="DF66" s="235">
        <f>DF67+DF68+DF69+DF70+DF71</f>
        <v>1959000</v>
      </c>
      <c r="DG66" s="236"/>
      <c r="DH66" s="236"/>
      <c r="DI66" s="236"/>
      <c r="DJ66" s="236"/>
      <c r="DK66" s="236"/>
      <c r="DL66" s="236"/>
      <c r="DM66" s="236"/>
      <c r="DN66" s="236"/>
      <c r="DO66" s="236"/>
      <c r="DP66" s="236"/>
      <c r="DQ66" s="236"/>
      <c r="DR66" s="237"/>
      <c r="DS66" s="235">
        <f>DS67+DS68+DS69+DS70+DS71</f>
        <v>1763000</v>
      </c>
      <c r="DT66" s="236"/>
      <c r="DU66" s="236"/>
      <c r="DV66" s="236"/>
      <c r="DW66" s="236"/>
      <c r="DX66" s="236"/>
      <c r="DY66" s="236"/>
      <c r="DZ66" s="236"/>
      <c r="EA66" s="236"/>
      <c r="EB66" s="236"/>
      <c r="EC66" s="236"/>
      <c r="ED66" s="236"/>
      <c r="EE66" s="237"/>
      <c r="EF66" s="235">
        <f t="shared" ref="EF66" si="0">EF67+EF68+EF69+EF70+EF71</f>
        <v>1763000</v>
      </c>
      <c r="EG66" s="236"/>
      <c r="EH66" s="236"/>
      <c r="EI66" s="236"/>
      <c r="EJ66" s="236"/>
      <c r="EK66" s="236"/>
      <c r="EL66" s="236"/>
      <c r="EM66" s="236"/>
      <c r="EN66" s="236"/>
      <c r="EO66" s="236"/>
      <c r="EP66" s="236"/>
      <c r="EQ66" s="236"/>
      <c r="ER66" s="237"/>
      <c r="ES66" s="174" t="s">
        <v>50</v>
      </c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7"/>
    </row>
    <row r="67" spans="1:161" ht="11.1" customHeight="1">
      <c r="A67" s="234" t="s">
        <v>85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3"/>
      <c r="BX67" s="115" t="s">
        <v>101</v>
      </c>
      <c r="BY67" s="116"/>
      <c r="BZ67" s="116"/>
      <c r="CA67" s="116"/>
      <c r="CB67" s="116"/>
      <c r="CC67" s="116"/>
      <c r="CD67" s="116"/>
      <c r="CE67" s="172"/>
      <c r="CF67" s="173" t="s">
        <v>87</v>
      </c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72"/>
      <c r="CS67" s="173" t="s">
        <v>88</v>
      </c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72"/>
      <c r="DF67" s="228">
        <f>930000+105000</f>
        <v>1035000</v>
      </c>
      <c r="DG67" s="229"/>
      <c r="DH67" s="229"/>
      <c r="DI67" s="229"/>
      <c r="DJ67" s="229"/>
      <c r="DK67" s="229"/>
      <c r="DL67" s="229"/>
      <c r="DM67" s="229"/>
      <c r="DN67" s="229"/>
      <c r="DO67" s="229"/>
      <c r="DP67" s="229"/>
      <c r="DQ67" s="229"/>
      <c r="DR67" s="230"/>
      <c r="DS67" s="228">
        <f>930000</f>
        <v>930000</v>
      </c>
      <c r="DT67" s="229"/>
      <c r="DU67" s="229"/>
      <c r="DV67" s="229"/>
      <c r="DW67" s="229"/>
      <c r="DX67" s="229"/>
      <c r="DY67" s="229"/>
      <c r="DZ67" s="229"/>
      <c r="EA67" s="229"/>
      <c r="EB67" s="229"/>
      <c r="EC67" s="229"/>
      <c r="ED67" s="229"/>
      <c r="EE67" s="230"/>
      <c r="EF67" s="228">
        <f>930000</f>
        <v>930000</v>
      </c>
      <c r="EG67" s="229"/>
      <c r="EH67" s="229"/>
      <c r="EI67" s="229"/>
      <c r="EJ67" s="229"/>
      <c r="EK67" s="229"/>
      <c r="EL67" s="229"/>
      <c r="EM67" s="229"/>
      <c r="EN67" s="229"/>
      <c r="EO67" s="229"/>
      <c r="EP67" s="229"/>
      <c r="EQ67" s="229"/>
      <c r="ER67" s="230"/>
      <c r="ES67" s="174" t="s">
        <v>50</v>
      </c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7"/>
    </row>
    <row r="68" spans="1:161" ht="11.1" customHeight="1">
      <c r="A68" s="234" t="s">
        <v>85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  <c r="BT68" s="232"/>
      <c r="BU68" s="232"/>
      <c r="BV68" s="232"/>
      <c r="BW68" s="233"/>
      <c r="BX68" s="115" t="s">
        <v>101</v>
      </c>
      <c r="BY68" s="116"/>
      <c r="BZ68" s="116"/>
      <c r="CA68" s="116"/>
      <c r="CB68" s="116"/>
      <c r="CC68" s="116"/>
      <c r="CD68" s="116"/>
      <c r="CE68" s="172"/>
      <c r="CF68" s="173" t="s">
        <v>87</v>
      </c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72"/>
      <c r="CS68" s="173" t="s">
        <v>258</v>
      </c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72"/>
      <c r="DF68" s="228">
        <f>782000+200000-115000</f>
        <v>867000</v>
      </c>
      <c r="DG68" s="229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  <c r="DR68" s="230"/>
      <c r="DS68" s="228">
        <f>782000</f>
        <v>782000</v>
      </c>
      <c r="DT68" s="229"/>
      <c r="DU68" s="229"/>
      <c r="DV68" s="229"/>
      <c r="DW68" s="229"/>
      <c r="DX68" s="229"/>
      <c r="DY68" s="229"/>
      <c r="DZ68" s="229"/>
      <c r="EA68" s="229"/>
      <c r="EB68" s="229"/>
      <c r="EC68" s="229"/>
      <c r="ED68" s="229"/>
      <c r="EE68" s="230"/>
      <c r="EF68" s="228">
        <f>782000</f>
        <v>782000</v>
      </c>
      <c r="EG68" s="229"/>
      <c r="EH68" s="229"/>
      <c r="EI68" s="229"/>
      <c r="EJ68" s="229"/>
      <c r="EK68" s="229"/>
      <c r="EL68" s="229"/>
      <c r="EM68" s="229"/>
      <c r="EN68" s="229"/>
      <c r="EO68" s="229"/>
      <c r="EP68" s="229"/>
      <c r="EQ68" s="229"/>
      <c r="ER68" s="230"/>
      <c r="ES68" s="174" t="s">
        <v>50</v>
      </c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7"/>
    </row>
    <row r="69" spans="1:161" ht="11.1" customHeight="1">
      <c r="A69" s="234" t="s">
        <v>85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32"/>
      <c r="BT69" s="232"/>
      <c r="BU69" s="232"/>
      <c r="BV69" s="232"/>
      <c r="BW69" s="233"/>
      <c r="BX69" s="115" t="s">
        <v>101</v>
      </c>
      <c r="BY69" s="116"/>
      <c r="BZ69" s="116"/>
      <c r="CA69" s="116"/>
      <c r="CB69" s="116"/>
      <c r="CC69" s="116"/>
      <c r="CD69" s="116"/>
      <c r="CE69" s="172"/>
      <c r="CF69" s="173" t="s">
        <v>87</v>
      </c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72"/>
      <c r="CS69" s="173" t="s">
        <v>259</v>
      </c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72"/>
      <c r="DF69" s="228">
        <f>51000+4000+2000</f>
        <v>57000</v>
      </c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30"/>
      <c r="DS69" s="228">
        <f>51000</f>
        <v>51000</v>
      </c>
      <c r="DT69" s="229"/>
      <c r="DU69" s="229"/>
      <c r="DV69" s="229"/>
      <c r="DW69" s="229"/>
      <c r="DX69" s="229"/>
      <c r="DY69" s="229"/>
      <c r="DZ69" s="229"/>
      <c r="EA69" s="229"/>
      <c r="EB69" s="229"/>
      <c r="EC69" s="229"/>
      <c r="ED69" s="229"/>
      <c r="EE69" s="230"/>
      <c r="EF69" s="228">
        <f>51000</f>
        <v>51000</v>
      </c>
      <c r="EG69" s="229"/>
      <c r="EH69" s="229"/>
      <c r="EI69" s="229"/>
      <c r="EJ69" s="229"/>
      <c r="EK69" s="229"/>
      <c r="EL69" s="229"/>
      <c r="EM69" s="229"/>
      <c r="EN69" s="229"/>
      <c r="EO69" s="229"/>
      <c r="EP69" s="229"/>
      <c r="EQ69" s="229"/>
      <c r="ER69" s="230"/>
      <c r="ES69" s="174" t="s">
        <v>50</v>
      </c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7"/>
    </row>
    <row r="70" spans="1:161" ht="11.1" hidden="1" customHeight="1">
      <c r="A70" s="234" t="s">
        <v>85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3"/>
      <c r="BX70" s="115" t="s">
        <v>101</v>
      </c>
      <c r="BY70" s="116"/>
      <c r="BZ70" s="116"/>
      <c r="CA70" s="116"/>
      <c r="CB70" s="116"/>
      <c r="CC70" s="116"/>
      <c r="CD70" s="116"/>
      <c r="CE70" s="172"/>
      <c r="CF70" s="173" t="s">
        <v>87</v>
      </c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72"/>
      <c r="CS70" s="173" t="s">
        <v>91</v>
      </c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72"/>
      <c r="DF70" s="228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30"/>
      <c r="DS70" s="228"/>
      <c r="DT70" s="229"/>
      <c r="DU70" s="229"/>
      <c r="DV70" s="229"/>
      <c r="DW70" s="229"/>
      <c r="DX70" s="229"/>
      <c r="DY70" s="229"/>
      <c r="DZ70" s="229"/>
      <c r="EA70" s="229"/>
      <c r="EB70" s="229"/>
      <c r="EC70" s="229"/>
      <c r="ED70" s="229"/>
      <c r="EE70" s="230"/>
      <c r="EF70" s="228"/>
      <c r="EG70" s="229"/>
      <c r="EH70" s="229"/>
      <c r="EI70" s="229"/>
      <c r="EJ70" s="229"/>
      <c r="EK70" s="229"/>
      <c r="EL70" s="229"/>
      <c r="EM70" s="229"/>
      <c r="EN70" s="229"/>
      <c r="EO70" s="229"/>
      <c r="EP70" s="229"/>
      <c r="EQ70" s="229"/>
      <c r="ER70" s="230"/>
      <c r="ES70" s="174" t="s">
        <v>50</v>
      </c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7"/>
    </row>
    <row r="71" spans="1:161" ht="11.1" hidden="1" customHeight="1">
      <c r="A71" s="234" t="s">
        <v>85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  <c r="BF71" s="232"/>
      <c r="BG71" s="232"/>
      <c r="BH71" s="232"/>
      <c r="BI71" s="232"/>
      <c r="BJ71" s="232"/>
      <c r="BK71" s="232"/>
      <c r="BL71" s="232"/>
      <c r="BM71" s="232"/>
      <c r="BN71" s="232"/>
      <c r="BO71" s="232"/>
      <c r="BP71" s="232"/>
      <c r="BQ71" s="232"/>
      <c r="BR71" s="232"/>
      <c r="BS71" s="232"/>
      <c r="BT71" s="232"/>
      <c r="BU71" s="232"/>
      <c r="BV71" s="232"/>
      <c r="BW71" s="233"/>
      <c r="BX71" s="115" t="s">
        <v>101</v>
      </c>
      <c r="BY71" s="116"/>
      <c r="BZ71" s="116"/>
      <c r="CA71" s="116"/>
      <c r="CB71" s="116"/>
      <c r="CC71" s="116"/>
      <c r="CD71" s="116"/>
      <c r="CE71" s="172"/>
      <c r="CF71" s="173" t="s">
        <v>87</v>
      </c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72"/>
      <c r="CS71" s="173" t="s">
        <v>92</v>
      </c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72"/>
      <c r="DF71" s="228"/>
      <c r="DG71" s="229"/>
      <c r="DH71" s="229"/>
      <c r="DI71" s="229"/>
      <c r="DJ71" s="229"/>
      <c r="DK71" s="229"/>
      <c r="DL71" s="229"/>
      <c r="DM71" s="229"/>
      <c r="DN71" s="229"/>
      <c r="DO71" s="229"/>
      <c r="DP71" s="229"/>
      <c r="DQ71" s="229"/>
      <c r="DR71" s="230"/>
      <c r="DS71" s="228"/>
      <c r="DT71" s="229"/>
      <c r="DU71" s="229"/>
      <c r="DV71" s="229"/>
      <c r="DW71" s="229"/>
      <c r="DX71" s="229"/>
      <c r="DY71" s="229"/>
      <c r="DZ71" s="229"/>
      <c r="EA71" s="229"/>
      <c r="EB71" s="229"/>
      <c r="EC71" s="229"/>
      <c r="ED71" s="229"/>
      <c r="EE71" s="230"/>
      <c r="EF71" s="228"/>
      <c r="EG71" s="229"/>
      <c r="EH71" s="229"/>
      <c r="EI71" s="229"/>
      <c r="EJ71" s="229"/>
      <c r="EK71" s="229"/>
      <c r="EL71" s="229"/>
      <c r="EM71" s="229"/>
      <c r="EN71" s="229"/>
      <c r="EO71" s="229"/>
      <c r="EP71" s="229"/>
      <c r="EQ71" s="229"/>
      <c r="ER71" s="230"/>
      <c r="ES71" s="174" t="s">
        <v>50</v>
      </c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7"/>
    </row>
    <row r="72" spans="1:161" ht="11.1" customHeight="1">
      <c r="A72" s="259" t="s">
        <v>108</v>
      </c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60"/>
      <c r="BH72" s="260"/>
      <c r="BI72" s="260"/>
      <c r="BJ72" s="260"/>
      <c r="BK72" s="260"/>
      <c r="BL72" s="260"/>
      <c r="BM72" s="260"/>
      <c r="BN72" s="260"/>
      <c r="BO72" s="260"/>
      <c r="BP72" s="260"/>
      <c r="BQ72" s="260"/>
      <c r="BR72" s="260"/>
      <c r="BS72" s="260"/>
      <c r="BT72" s="260"/>
      <c r="BU72" s="260"/>
      <c r="BV72" s="260"/>
      <c r="BW72" s="260"/>
      <c r="BX72" s="115" t="s">
        <v>109</v>
      </c>
      <c r="BY72" s="116"/>
      <c r="BZ72" s="116"/>
      <c r="CA72" s="116"/>
      <c r="CB72" s="116"/>
      <c r="CC72" s="116"/>
      <c r="CD72" s="116"/>
      <c r="CE72" s="172"/>
      <c r="CF72" s="173" t="s">
        <v>110</v>
      </c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72"/>
      <c r="CS72" s="173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72"/>
      <c r="DF72" s="243">
        <f>DF73+DF74+DF75+DF76</f>
        <v>104635</v>
      </c>
      <c r="DG72" s="244"/>
      <c r="DH72" s="244"/>
      <c r="DI72" s="244"/>
      <c r="DJ72" s="244"/>
      <c r="DK72" s="244"/>
      <c r="DL72" s="244"/>
      <c r="DM72" s="244"/>
      <c r="DN72" s="244"/>
      <c r="DO72" s="244"/>
      <c r="DP72" s="244"/>
      <c r="DQ72" s="244"/>
      <c r="DR72" s="245"/>
      <c r="DS72" s="243">
        <f>DS73+DS74+DS75+DS76</f>
        <v>107293</v>
      </c>
      <c r="DT72" s="244"/>
      <c r="DU72" s="244"/>
      <c r="DV72" s="244"/>
      <c r="DW72" s="244"/>
      <c r="DX72" s="244"/>
      <c r="DY72" s="244"/>
      <c r="DZ72" s="244"/>
      <c r="EA72" s="244"/>
      <c r="EB72" s="244"/>
      <c r="EC72" s="244"/>
      <c r="ED72" s="244"/>
      <c r="EE72" s="245"/>
      <c r="EF72" s="243">
        <f>EF73+EF74+EF75+EF76</f>
        <v>107293</v>
      </c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  <c r="EQ72" s="244"/>
      <c r="ER72" s="245"/>
      <c r="ES72" s="174" t="s">
        <v>50</v>
      </c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7"/>
    </row>
    <row r="73" spans="1:161" ht="21.75" customHeight="1">
      <c r="A73" s="92" t="s">
        <v>111</v>
      </c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115" t="s">
        <v>112</v>
      </c>
      <c r="BY73" s="116"/>
      <c r="BZ73" s="116"/>
      <c r="CA73" s="116"/>
      <c r="CB73" s="116"/>
      <c r="CC73" s="116"/>
      <c r="CD73" s="116"/>
      <c r="CE73" s="172"/>
      <c r="CF73" s="173" t="s">
        <v>113</v>
      </c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72"/>
      <c r="CS73" s="173" t="s">
        <v>114</v>
      </c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72"/>
      <c r="DF73" s="228">
        <f>25767</f>
        <v>25767</v>
      </c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30"/>
      <c r="DS73" s="228"/>
      <c r="DT73" s="229"/>
      <c r="DU73" s="229"/>
      <c r="DV73" s="229"/>
      <c r="DW73" s="229"/>
      <c r="DX73" s="229"/>
      <c r="DY73" s="229"/>
      <c r="DZ73" s="229"/>
      <c r="EA73" s="229"/>
      <c r="EB73" s="229"/>
      <c r="EC73" s="229"/>
      <c r="ED73" s="229"/>
      <c r="EE73" s="230"/>
      <c r="EF73" s="228"/>
      <c r="EG73" s="229"/>
      <c r="EH73" s="229"/>
      <c r="EI73" s="229"/>
      <c r="EJ73" s="229"/>
      <c r="EK73" s="229"/>
      <c r="EL73" s="229"/>
      <c r="EM73" s="229"/>
      <c r="EN73" s="229"/>
      <c r="EO73" s="229"/>
      <c r="EP73" s="229"/>
      <c r="EQ73" s="229"/>
      <c r="ER73" s="230"/>
      <c r="ES73" s="174" t="s">
        <v>50</v>
      </c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7"/>
    </row>
    <row r="74" spans="1:161" ht="12.75" customHeight="1">
      <c r="A74" s="92" t="s">
        <v>115</v>
      </c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115" t="s">
        <v>112</v>
      </c>
      <c r="BY74" s="116"/>
      <c r="BZ74" s="116"/>
      <c r="CA74" s="116"/>
      <c r="CB74" s="116"/>
      <c r="CC74" s="116"/>
      <c r="CD74" s="116"/>
      <c r="CE74" s="172"/>
      <c r="CF74" s="173" t="s">
        <v>113</v>
      </c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72"/>
      <c r="CS74" s="173" t="s">
        <v>116</v>
      </c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72"/>
      <c r="DF74" s="228">
        <f>108158-30290</f>
        <v>77868</v>
      </c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30"/>
      <c r="DS74" s="228">
        <f>106293</f>
        <v>106293</v>
      </c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30"/>
      <c r="EF74" s="228">
        <f>106293</f>
        <v>106293</v>
      </c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30"/>
      <c r="ES74" s="174" t="s">
        <v>50</v>
      </c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7"/>
    </row>
    <row r="75" spans="1:161" ht="10.5" customHeight="1">
      <c r="A75" s="92" t="s">
        <v>117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115" t="s">
        <v>118</v>
      </c>
      <c r="BY75" s="116"/>
      <c r="BZ75" s="116"/>
      <c r="CA75" s="116"/>
      <c r="CB75" s="116"/>
      <c r="CC75" s="116"/>
      <c r="CD75" s="116"/>
      <c r="CE75" s="172"/>
      <c r="CF75" s="173" t="s">
        <v>119</v>
      </c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72"/>
      <c r="CS75" s="173" t="s">
        <v>116</v>
      </c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72"/>
      <c r="DF75" s="228"/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30"/>
      <c r="DS75" s="228"/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30"/>
      <c r="EF75" s="228"/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30"/>
      <c r="ES75" s="174" t="s">
        <v>50</v>
      </c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7"/>
    </row>
    <row r="76" spans="1:161" ht="11.1" customHeight="1">
      <c r="A76" s="92" t="s">
        <v>120</v>
      </c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115" t="s">
        <v>121</v>
      </c>
      <c r="BY76" s="116"/>
      <c r="BZ76" s="116"/>
      <c r="CA76" s="116"/>
      <c r="CB76" s="116"/>
      <c r="CC76" s="116"/>
      <c r="CD76" s="116"/>
      <c r="CE76" s="172"/>
      <c r="CF76" s="173" t="s">
        <v>122</v>
      </c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72"/>
      <c r="CS76" s="173" t="s">
        <v>123</v>
      </c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72"/>
      <c r="DF76" s="228">
        <f>1000</f>
        <v>1000</v>
      </c>
      <c r="DG76" s="229"/>
      <c r="DH76" s="229"/>
      <c r="DI76" s="229"/>
      <c r="DJ76" s="229"/>
      <c r="DK76" s="229"/>
      <c r="DL76" s="229"/>
      <c r="DM76" s="229"/>
      <c r="DN76" s="229"/>
      <c r="DO76" s="229"/>
      <c r="DP76" s="229"/>
      <c r="DQ76" s="229"/>
      <c r="DR76" s="230"/>
      <c r="DS76" s="228">
        <f>1000</f>
        <v>1000</v>
      </c>
      <c r="DT76" s="229"/>
      <c r="DU76" s="229"/>
      <c r="DV76" s="229"/>
      <c r="DW76" s="229"/>
      <c r="DX76" s="229"/>
      <c r="DY76" s="229"/>
      <c r="DZ76" s="229"/>
      <c r="EA76" s="229"/>
      <c r="EB76" s="229"/>
      <c r="EC76" s="229"/>
      <c r="ED76" s="229"/>
      <c r="EE76" s="230"/>
      <c r="EF76" s="228">
        <f>1000</f>
        <v>1000</v>
      </c>
      <c r="EG76" s="229"/>
      <c r="EH76" s="229"/>
      <c r="EI76" s="229"/>
      <c r="EJ76" s="229"/>
      <c r="EK76" s="229"/>
      <c r="EL76" s="229"/>
      <c r="EM76" s="229"/>
      <c r="EN76" s="229"/>
      <c r="EO76" s="229"/>
      <c r="EP76" s="229"/>
      <c r="EQ76" s="229"/>
      <c r="ER76" s="230"/>
      <c r="ES76" s="174" t="s">
        <v>50</v>
      </c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7"/>
    </row>
    <row r="77" spans="1:161" ht="12.75" customHeight="1">
      <c r="A77" s="259" t="s">
        <v>124</v>
      </c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115" t="s">
        <v>125</v>
      </c>
      <c r="BY77" s="116"/>
      <c r="BZ77" s="116"/>
      <c r="CA77" s="116"/>
      <c r="CB77" s="116"/>
      <c r="CC77" s="116"/>
      <c r="CD77" s="116"/>
      <c r="CE77" s="172"/>
      <c r="CF77" s="173" t="s">
        <v>50</v>
      </c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72"/>
      <c r="CS77" s="173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72"/>
      <c r="DF77" s="261">
        <f>DF78+DF79+DF80+DF81+DF82+DF83+DF84+DF85+DF86+DF87+DF88+DF89+DF90+DF91+DF92+DF93+DF94+DF95+DF110</f>
        <v>2127986.7600000002</v>
      </c>
      <c r="DG77" s="262"/>
      <c r="DH77" s="262"/>
      <c r="DI77" s="262"/>
      <c r="DJ77" s="262"/>
      <c r="DK77" s="262"/>
      <c r="DL77" s="262"/>
      <c r="DM77" s="262"/>
      <c r="DN77" s="262"/>
      <c r="DO77" s="262"/>
      <c r="DP77" s="262"/>
      <c r="DQ77" s="262"/>
      <c r="DR77" s="263"/>
      <c r="DS77" s="261">
        <f>DS78+DS79+DS80+DS81+DS82+DS83+DS84+DS85+DS86+DS87+DS88+DS89+DS90+DS91+DS92+DS93+DS94+DS95+DS110</f>
        <v>1944591.37</v>
      </c>
      <c r="DT77" s="262"/>
      <c r="DU77" s="262"/>
      <c r="DV77" s="262"/>
      <c r="DW77" s="262"/>
      <c r="DX77" s="262"/>
      <c r="DY77" s="262"/>
      <c r="DZ77" s="262"/>
      <c r="EA77" s="262"/>
      <c r="EB77" s="262"/>
      <c r="EC77" s="262"/>
      <c r="ED77" s="262"/>
      <c r="EE77" s="263"/>
      <c r="EF77" s="261">
        <f>EF78+EF79+EF80+EF81+EF82+EF83+EF84+EF85+EF86+EF87+EF88+EF89+EF90+EF91+EF92+EF93+EF94+EF95+EF110</f>
        <v>1944591.37</v>
      </c>
      <c r="EG77" s="262"/>
      <c r="EH77" s="262"/>
      <c r="EI77" s="262"/>
      <c r="EJ77" s="262"/>
      <c r="EK77" s="262"/>
      <c r="EL77" s="262"/>
      <c r="EM77" s="262"/>
      <c r="EN77" s="262"/>
      <c r="EO77" s="262"/>
      <c r="EP77" s="262"/>
      <c r="EQ77" s="262"/>
      <c r="ER77" s="263"/>
      <c r="ES77" s="174" t="s">
        <v>50</v>
      </c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7"/>
    </row>
    <row r="78" spans="1:161" ht="33" customHeight="1">
      <c r="A78" s="92" t="s">
        <v>126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4"/>
      <c r="BX78" s="115" t="s">
        <v>127</v>
      </c>
      <c r="BY78" s="116"/>
      <c r="BZ78" s="116"/>
      <c r="CA78" s="116"/>
      <c r="CB78" s="116"/>
      <c r="CC78" s="116"/>
      <c r="CD78" s="116"/>
      <c r="CE78" s="172"/>
      <c r="CF78" s="173" t="s">
        <v>128</v>
      </c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72"/>
      <c r="CS78" s="173" t="s">
        <v>142</v>
      </c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72"/>
      <c r="DF78" s="228"/>
      <c r="DG78" s="229"/>
      <c r="DH78" s="229"/>
      <c r="DI78" s="229"/>
      <c r="DJ78" s="229"/>
      <c r="DK78" s="229"/>
      <c r="DL78" s="229"/>
      <c r="DM78" s="229"/>
      <c r="DN78" s="229"/>
      <c r="DO78" s="229"/>
      <c r="DP78" s="229"/>
      <c r="DQ78" s="229"/>
      <c r="DR78" s="230"/>
      <c r="DS78" s="228"/>
      <c r="DT78" s="229"/>
      <c r="DU78" s="229"/>
      <c r="DV78" s="229"/>
      <c r="DW78" s="229"/>
      <c r="DX78" s="229"/>
      <c r="DY78" s="229"/>
      <c r="DZ78" s="229"/>
      <c r="EA78" s="229"/>
      <c r="EB78" s="229"/>
      <c r="EC78" s="229"/>
      <c r="ED78" s="229"/>
      <c r="EE78" s="230"/>
      <c r="EF78" s="228"/>
      <c r="EG78" s="229"/>
      <c r="EH78" s="229"/>
      <c r="EI78" s="229"/>
      <c r="EJ78" s="229"/>
      <c r="EK78" s="229"/>
      <c r="EL78" s="229"/>
      <c r="EM78" s="229"/>
      <c r="EN78" s="229"/>
      <c r="EO78" s="229"/>
      <c r="EP78" s="229"/>
      <c r="EQ78" s="229"/>
      <c r="ER78" s="230"/>
      <c r="ES78" s="174" t="s">
        <v>50</v>
      </c>
      <c r="ET78" s="175"/>
      <c r="EU78" s="175"/>
      <c r="EV78" s="175"/>
      <c r="EW78" s="175"/>
      <c r="EX78" s="175"/>
      <c r="EY78" s="175"/>
      <c r="EZ78" s="175"/>
      <c r="FA78" s="175"/>
      <c r="FB78" s="175"/>
      <c r="FC78" s="175"/>
      <c r="FD78" s="175"/>
      <c r="FE78" s="177"/>
    </row>
    <row r="79" spans="1:161" ht="12.75" customHeight="1" thickBot="1">
      <c r="A79" s="92" t="s">
        <v>129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4"/>
      <c r="BX79" s="136" t="s">
        <v>130</v>
      </c>
      <c r="BY79" s="137"/>
      <c r="BZ79" s="137"/>
      <c r="CA79" s="137"/>
      <c r="CB79" s="137"/>
      <c r="CC79" s="137"/>
      <c r="CD79" s="137"/>
      <c r="CE79" s="264"/>
      <c r="CF79" s="265" t="s">
        <v>131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264"/>
      <c r="CS79" s="265" t="s">
        <v>132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264"/>
      <c r="DF79" s="266">
        <f>30000</f>
        <v>30000</v>
      </c>
      <c r="DG79" s="267"/>
      <c r="DH79" s="267"/>
      <c r="DI79" s="267"/>
      <c r="DJ79" s="267"/>
      <c r="DK79" s="267"/>
      <c r="DL79" s="267"/>
      <c r="DM79" s="267"/>
      <c r="DN79" s="267"/>
      <c r="DO79" s="267"/>
      <c r="DP79" s="267"/>
      <c r="DQ79" s="267"/>
      <c r="DR79" s="268"/>
      <c r="DS79" s="266">
        <f>30000</f>
        <v>30000</v>
      </c>
      <c r="DT79" s="267"/>
      <c r="DU79" s="267"/>
      <c r="DV79" s="267"/>
      <c r="DW79" s="267"/>
      <c r="DX79" s="267"/>
      <c r="DY79" s="267"/>
      <c r="DZ79" s="267"/>
      <c r="EA79" s="267"/>
      <c r="EB79" s="267"/>
      <c r="EC79" s="267"/>
      <c r="ED79" s="267"/>
      <c r="EE79" s="268"/>
      <c r="EF79" s="266">
        <f>30000</f>
        <v>30000</v>
      </c>
      <c r="EG79" s="267"/>
      <c r="EH79" s="267"/>
      <c r="EI79" s="267"/>
      <c r="EJ79" s="267"/>
      <c r="EK79" s="267"/>
      <c r="EL79" s="267"/>
      <c r="EM79" s="267"/>
      <c r="EN79" s="267"/>
      <c r="EO79" s="267"/>
      <c r="EP79" s="267"/>
      <c r="EQ79" s="267"/>
      <c r="ER79" s="268"/>
      <c r="ES79" s="269" t="s">
        <v>50</v>
      </c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1"/>
    </row>
    <row r="80" spans="1:161" ht="12.75" customHeight="1" thickBot="1">
      <c r="A80" s="92" t="s">
        <v>133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4"/>
      <c r="BX80" s="136" t="s">
        <v>130</v>
      </c>
      <c r="BY80" s="137"/>
      <c r="BZ80" s="137"/>
      <c r="CA80" s="137"/>
      <c r="CB80" s="137"/>
      <c r="CC80" s="137"/>
      <c r="CD80" s="137"/>
      <c r="CE80" s="264"/>
      <c r="CF80" s="265" t="s">
        <v>131</v>
      </c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264"/>
      <c r="CS80" s="265" t="s">
        <v>260</v>
      </c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264"/>
      <c r="DF80" s="266"/>
      <c r="DG80" s="267"/>
      <c r="DH80" s="267"/>
      <c r="DI80" s="267"/>
      <c r="DJ80" s="267"/>
      <c r="DK80" s="267"/>
      <c r="DL80" s="267"/>
      <c r="DM80" s="267"/>
      <c r="DN80" s="267"/>
      <c r="DO80" s="267"/>
      <c r="DP80" s="267"/>
      <c r="DQ80" s="267"/>
      <c r="DR80" s="268"/>
      <c r="DS80" s="266"/>
      <c r="DT80" s="267"/>
      <c r="DU80" s="267"/>
      <c r="DV80" s="267"/>
      <c r="DW80" s="267"/>
      <c r="DX80" s="267"/>
      <c r="DY80" s="267"/>
      <c r="DZ80" s="267"/>
      <c r="EA80" s="267"/>
      <c r="EB80" s="267"/>
      <c r="EC80" s="267"/>
      <c r="ED80" s="267"/>
      <c r="EE80" s="268"/>
      <c r="EF80" s="266"/>
      <c r="EG80" s="267"/>
      <c r="EH80" s="267"/>
      <c r="EI80" s="267"/>
      <c r="EJ80" s="267"/>
      <c r="EK80" s="267"/>
      <c r="EL80" s="267"/>
      <c r="EM80" s="267"/>
      <c r="EN80" s="267"/>
      <c r="EO80" s="267"/>
      <c r="EP80" s="267"/>
      <c r="EQ80" s="267"/>
      <c r="ER80" s="268"/>
      <c r="ES80" s="269" t="s">
        <v>50</v>
      </c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1"/>
    </row>
    <row r="81" spans="1:161" ht="11.25" customHeight="1" thickBot="1">
      <c r="A81" s="92" t="s">
        <v>134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4"/>
      <c r="BX81" s="136" t="s">
        <v>130</v>
      </c>
      <c r="BY81" s="137"/>
      <c r="BZ81" s="137"/>
      <c r="CA81" s="137"/>
      <c r="CB81" s="137"/>
      <c r="CC81" s="137"/>
      <c r="CD81" s="137"/>
      <c r="CE81" s="264"/>
      <c r="CF81" s="101" t="s">
        <v>131</v>
      </c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7"/>
      <c r="CS81" s="101" t="s">
        <v>135</v>
      </c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7"/>
      <c r="DF81" s="102">
        <f>150093.54-100000</f>
        <v>50093.540000000008</v>
      </c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4"/>
      <c r="DS81" s="102">
        <f>150093.54</f>
        <v>150093.54</v>
      </c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4"/>
      <c r="EF81" s="102">
        <f>150093.54</f>
        <v>150093.54</v>
      </c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4"/>
      <c r="ES81" s="105" t="s">
        <v>50</v>
      </c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106"/>
      <c r="FE81" s="107"/>
    </row>
    <row r="82" spans="1:161" ht="11.25" customHeight="1" thickBot="1">
      <c r="A82" s="92" t="s">
        <v>134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4"/>
      <c r="BX82" s="136" t="s">
        <v>130</v>
      </c>
      <c r="BY82" s="137"/>
      <c r="BZ82" s="137"/>
      <c r="CA82" s="137"/>
      <c r="CB82" s="137"/>
      <c r="CC82" s="137"/>
      <c r="CD82" s="137"/>
      <c r="CE82" s="264"/>
      <c r="CF82" s="101" t="s">
        <v>131</v>
      </c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7"/>
      <c r="CS82" s="101" t="s">
        <v>136</v>
      </c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7"/>
      <c r="DF82" s="102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4"/>
      <c r="DS82" s="102"/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4"/>
      <c r="EF82" s="102"/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4"/>
      <c r="ES82" s="105" t="s">
        <v>50</v>
      </c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106"/>
      <c r="FE82" s="107"/>
    </row>
    <row r="83" spans="1:161" ht="11.25" customHeight="1" thickBot="1">
      <c r="A83" s="92" t="s">
        <v>134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4"/>
      <c r="BX83" s="136" t="s">
        <v>130</v>
      </c>
      <c r="BY83" s="137"/>
      <c r="BZ83" s="137"/>
      <c r="CA83" s="137"/>
      <c r="CB83" s="137"/>
      <c r="CC83" s="137"/>
      <c r="CD83" s="137"/>
      <c r="CE83" s="264"/>
      <c r="CF83" s="101" t="s">
        <v>131</v>
      </c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7"/>
      <c r="CS83" s="101" t="s">
        <v>137</v>
      </c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7"/>
      <c r="DF83" s="102">
        <f>7415.83</f>
        <v>7415.83</v>
      </c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4"/>
      <c r="DS83" s="102">
        <f>7415.83</f>
        <v>7415.83</v>
      </c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4"/>
      <c r="EF83" s="102">
        <f>7415.83</f>
        <v>7415.83</v>
      </c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4"/>
      <c r="ES83" s="105" t="s">
        <v>50</v>
      </c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106"/>
      <c r="FE83" s="107"/>
    </row>
    <row r="84" spans="1:161" ht="11.25" customHeight="1" thickBot="1">
      <c r="A84" s="92" t="s">
        <v>134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4"/>
      <c r="BX84" s="136" t="s">
        <v>130</v>
      </c>
      <c r="BY84" s="137"/>
      <c r="BZ84" s="137"/>
      <c r="CA84" s="137"/>
      <c r="CB84" s="137"/>
      <c r="CC84" s="137"/>
      <c r="CD84" s="137"/>
      <c r="CE84" s="264"/>
      <c r="CF84" s="101" t="s">
        <v>131</v>
      </c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7"/>
      <c r="CS84" s="101" t="s">
        <v>138</v>
      </c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7"/>
      <c r="DF84" s="102"/>
      <c r="DG84" s="103"/>
      <c r="DH84" s="103"/>
      <c r="DI84" s="103"/>
      <c r="DJ84" s="103"/>
      <c r="DK84" s="103"/>
      <c r="DL84" s="103"/>
      <c r="DM84" s="103"/>
      <c r="DN84" s="103"/>
      <c r="DO84" s="103"/>
      <c r="DP84" s="103"/>
      <c r="DQ84" s="103"/>
      <c r="DR84" s="104"/>
      <c r="DS84" s="102"/>
      <c r="DT84" s="103"/>
      <c r="DU84" s="103"/>
      <c r="DV84" s="103"/>
      <c r="DW84" s="103"/>
      <c r="DX84" s="103"/>
      <c r="DY84" s="103"/>
      <c r="DZ84" s="103"/>
      <c r="EA84" s="103"/>
      <c r="EB84" s="103"/>
      <c r="EC84" s="103"/>
      <c r="ED84" s="103"/>
      <c r="EE84" s="104"/>
      <c r="EF84" s="102"/>
      <c r="EG84" s="103"/>
      <c r="EH84" s="103"/>
      <c r="EI84" s="103"/>
      <c r="EJ84" s="103"/>
      <c r="EK84" s="103"/>
      <c r="EL84" s="103"/>
      <c r="EM84" s="103"/>
      <c r="EN84" s="103"/>
      <c r="EO84" s="103"/>
      <c r="EP84" s="103"/>
      <c r="EQ84" s="103"/>
      <c r="ER84" s="104"/>
      <c r="ES84" s="105" t="s">
        <v>50</v>
      </c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7"/>
    </row>
    <row r="85" spans="1:161" ht="11.25" customHeight="1" thickBot="1">
      <c r="A85" s="234" t="s">
        <v>139</v>
      </c>
      <c r="B85" s="232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2"/>
      <c r="BN85" s="232"/>
      <c r="BO85" s="232"/>
      <c r="BP85" s="232"/>
      <c r="BQ85" s="232"/>
      <c r="BR85" s="232"/>
      <c r="BS85" s="232"/>
      <c r="BT85" s="232"/>
      <c r="BU85" s="232"/>
      <c r="BV85" s="232"/>
      <c r="BW85" s="233"/>
      <c r="BX85" s="136" t="s">
        <v>130</v>
      </c>
      <c r="BY85" s="137"/>
      <c r="BZ85" s="137"/>
      <c r="CA85" s="137"/>
      <c r="CB85" s="137"/>
      <c r="CC85" s="137"/>
      <c r="CD85" s="137"/>
      <c r="CE85" s="264"/>
      <c r="CF85" s="183" t="s">
        <v>131</v>
      </c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5"/>
      <c r="CS85" s="183" t="s">
        <v>140</v>
      </c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5"/>
      <c r="DF85" s="206"/>
      <c r="DG85" s="207"/>
      <c r="DH85" s="207"/>
      <c r="DI85" s="207"/>
      <c r="DJ85" s="207"/>
      <c r="DK85" s="207"/>
      <c r="DL85" s="207"/>
      <c r="DM85" s="207"/>
      <c r="DN85" s="207"/>
      <c r="DO85" s="207"/>
      <c r="DP85" s="207"/>
      <c r="DQ85" s="207"/>
      <c r="DR85" s="208"/>
      <c r="DS85" s="206"/>
      <c r="DT85" s="207"/>
      <c r="DU85" s="207"/>
      <c r="DV85" s="207"/>
      <c r="DW85" s="207"/>
      <c r="DX85" s="207"/>
      <c r="DY85" s="207"/>
      <c r="DZ85" s="207"/>
      <c r="EA85" s="207"/>
      <c r="EB85" s="207"/>
      <c r="EC85" s="207"/>
      <c r="ED85" s="207"/>
      <c r="EE85" s="208"/>
      <c r="EF85" s="206"/>
      <c r="EG85" s="207"/>
      <c r="EH85" s="207"/>
      <c r="EI85" s="207"/>
      <c r="EJ85" s="207"/>
      <c r="EK85" s="207"/>
      <c r="EL85" s="207"/>
      <c r="EM85" s="207"/>
      <c r="EN85" s="207"/>
      <c r="EO85" s="207"/>
      <c r="EP85" s="207"/>
      <c r="EQ85" s="207"/>
      <c r="ER85" s="208"/>
      <c r="ES85" s="212" t="s">
        <v>50</v>
      </c>
      <c r="ET85" s="127"/>
      <c r="EU85" s="127"/>
      <c r="EV85" s="127"/>
      <c r="EW85" s="127"/>
      <c r="EX85" s="127"/>
      <c r="EY85" s="127"/>
      <c r="EZ85" s="127"/>
      <c r="FA85" s="127"/>
      <c r="FB85" s="127"/>
      <c r="FC85" s="127"/>
      <c r="FD85" s="127"/>
      <c r="FE85" s="213"/>
    </row>
    <row r="86" spans="1:161" ht="11.25" customHeight="1" thickBot="1">
      <c r="A86" s="272" t="s">
        <v>141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273"/>
      <c r="BX86" s="136" t="s">
        <v>130</v>
      </c>
      <c r="BY86" s="137"/>
      <c r="BZ86" s="137"/>
      <c r="CA86" s="137"/>
      <c r="CB86" s="137"/>
      <c r="CC86" s="137"/>
      <c r="CD86" s="137"/>
      <c r="CE86" s="264"/>
      <c r="CF86" s="180" t="s">
        <v>131</v>
      </c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2"/>
      <c r="CS86" s="180" t="s">
        <v>142</v>
      </c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2"/>
      <c r="DF86" s="203">
        <f>33810+3000+8000+174814-171814+174800</f>
        <v>222610</v>
      </c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5"/>
      <c r="DS86" s="203">
        <f>33810+3000</f>
        <v>36810</v>
      </c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5"/>
      <c r="EF86" s="203">
        <f>33810+3000</f>
        <v>36810</v>
      </c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5"/>
      <c r="ES86" s="209" t="s">
        <v>50</v>
      </c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1"/>
    </row>
    <row r="87" spans="1:161" ht="11.25" hidden="1" customHeight="1">
      <c r="A87" s="272" t="s">
        <v>141</v>
      </c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273"/>
      <c r="BX87" s="201" t="s">
        <v>143</v>
      </c>
      <c r="BY87" s="181"/>
      <c r="BZ87" s="181"/>
      <c r="CA87" s="181"/>
      <c r="CB87" s="181"/>
      <c r="CC87" s="181"/>
      <c r="CD87" s="181"/>
      <c r="CE87" s="182"/>
      <c r="CF87" s="180" t="s">
        <v>131</v>
      </c>
      <c r="CG87" s="181"/>
      <c r="CH87" s="181"/>
      <c r="CI87" s="181"/>
      <c r="CJ87" s="181"/>
      <c r="CK87" s="181"/>
      <c r="CL87" s="181"/>
      <c r="CM87" s="181"/>
      <c r="CN87" s="181"/>
      <c r="CO87" s="181"/>
      <c r="CP87" s="181"/>
      <c r="CQ87" s="181"/>
      <c r="CR87" s="182"/>
      <c r="CS87" s="180" t="s">
        <v>144</v>
      </c>
      <c r="CT87" s="181"/>
      <c r="CU87" s="181"/>
      <c r="CV87" s="181"/>
      <c r="CW87" s="181"/>
      <c r="CX87" s="181"/>
      <c r="CY87" s="181"/>
      <c r="CZ87" s="181"/>
      <c r="DA87" s="181"/>
      <c r="DB87" s="181"/>
      <c r="DC87" s="181"/>
      <c r="DD87" s="181"/>
      <c r="DE87" s="182"/>
      <c r="DF87" s="203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5"/>
      <c r="DS87" s="203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5"/>
      <c r="EF87" s="203"/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5"/>
      <c r="ES87" s="209" t="s">
        <v>50</v>
      </c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1"/>
    </row>
    <row r="88" spans="1:161" ht="11.25" customHeight="1" thickBot="1">
      <c r="A88" s="272" t="s">
        <v>141</v>
      </c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273"/>
      <c r="BX88" s="136" t="s">
        <v>130</v>
      </c>
      <c r="BY88" s="137"/>
      <c r="BZ88" s="137"/>
      <c r="CA88" s="137"/>
      <c r="CB88" s="137"/>
      <c r="CC88" s="137"/>
      <c r="CD88" s="137"/>
      <c r="CE88" s="264"/>
      <c r="CF88" s="180" t="s">
        <v>131</v>
      </c>
      <c r="CG88" s="181"/>
      <c r="CH88" s="181"/>
      <c r="CI88" s="181"/>
      <c r="CJ88" s="181"/>
      <c r="CK88" s="181"/>
      <c r="CL88" s="181"/>
      <c r="CM88" s="181"/>
      <c r="CN88" s="181"/>
      <c r="CO88" s="181"/>
      <c r="CP88" s="181"/>
      <c r="CQ88" s="181"/>
      <c r="CR88" s="182"/>
      <c r="CS88" s="180" t="s">
        <v>261</v>
      </c>
      <c r="CT88" s="181"/>
      <c r="CU88" s="181"/>
      <c r="CV88" s="181"/>
      <c r="CW88" s="181"/>
      <c r="CX88" s="181"/>
      <c r="CY88" s="181"/>
      <c r="CZ88" s="181"/>
      <c r="DA88" s="181"/>
      <c r="DB88" s="181"/>
      <c r="DC88" s="181"/>
      <c r="DD88" s="181"/>
      <c r="DE88" s="182"/>
      <c r="DF88" s="203">
        <f>10000-4000-5700</f>
        <v>300</v>
      </c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5"/>
      <c r="DS88" s="203">
        <f>10000</f>
        <v>10000</v>
      </c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4"/>
      <c r="EE88" s="205"/>
      <c r="EF88" s="203">
        <f>10000</f>
        <v>10000</v>
      </c>
      <c r="EG88" s="204"/>
      <c r="EH88" s="204"/>
      <c r="EI88" s="204"/>
      <c r="EJ88" s="204"/>
      <c r="EK88" s="204"/>
      <c r="EL88" s="204"/>
      <c r="EM88" s="204"/>
      <c r="EN88" s="204"/>
      <c r="EO88" s="204"/>
      <c r="EP88" s="204"/>
      <c r="EQ88" s="204"/>
      <c r="ER88" s="205"/>
      <c r="ES88" s="209" t="s">
        <v>50</v>
      </c>
      <c r="ET88" s="210"/>
      <c r="EU88" s="210"/>
      <c r="EV88" s="210"/>
      <c r="EW88" s="210"/>
      <c r="EX88" s="210"/>
      <c r="EY88" s="210"/>
      <c r="EZ88" s="210"/>
      <c r="FA88" s="210"/>
      <c r="FB88" s="210"/>
      <c r="FC88" s="210"/>
      <c r="FD88" s="210"/>
      <c r="FE88" s="211"/>
    </row>
    <row r="89" spans="1:161" ht="11.25" customHeight="1" thickBot="1">
      <c r="A89" s="163" t="s">
        <v>145</v>
      </c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274"/>
      <c r="BX89" s="136" t="s">
        <v>130</v>
      </c>
      <c r="BY89" s="137"/>
      <c r="BZ89" s="137"/>
      <c r="CA89" s="137"/>
      <c r="CB89" s="137"/>
      <c r="CC89" s="137"/>
      <c r="CD89" s="137"/>
      <c r="CE89" s="264"/>
      <c r="CF89" s="173" t="s">
        <v>131</v>
      </c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72"/>
      <c r="CS89" s="173" t="s">
        <v>146</v>
      </c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72"/>
      <c r="DF89" s="228">
        <f>39200+10000+1500+4000+3500+600-1800</f>
        <v>57000</v>
      </c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30"/>
      <c r="DS89" s="228">
        <f>39200+10000+1500</f>
        <v>50700</v>
      </c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30"/>
      <c r="EF89" s="228">
        <f>39200+10000+1500</f>
        <v>50700</v>
      </c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30"/>
      <c r="ES89" s="174" t="s">
        <v>50</v>
      </c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7"/>
    </row>
    <row r="90" spans="1:161" ht="11.25" customHeight="1" thickBot="1">
      <c r="A90" s="163" t="s">
        <v>145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274"/>
      <c r="BX90" s="136" t="s">
        <v>130</v>
      </c>
      <c r="BY90" s="137"/>
      <c r="BZ90" s="137"/>
      <c r="CA90" s="137"/>
      <c r="CB90" s="137"/>
      <c r="CC90" s="137"/>
      <c r="CD90" s="137"/>
      <c r="CE90" s="264"/>
      <c r="CF90" s="173" t="s">
        <v>131</v>
      </c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72"/>
      <c r="CS90" s="173" t="s">
        <v>257</v>
      </c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72"/>
      <c r="DF90" s="228">
        <f>10000-3200</f>
        <v>6800</v>
      </c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30"/>
      <c r="DS90" s="228">
        <f>10000</f>
        <v>10000</v>
      </c>
      <c r="DT90" s="229"/>
      <c r="DU90" s="229"/>
      <c r="DV90" s="229"/>
      <c r="DW90" s="229"/>
      <c r="DX90" s="229"/>
      <c r="DY90" s="229"/>
      <c r="DZ90" s="229"/>
      <c r="EA90" s="229"/>
      <c r="EB90" s="229"/>
      <c r="EC90" s="229"/>
      <c r="ED90" s="229"/>
      <c r="EE90" s="230"/>
      <c r="EF90" s="228">
        <f>10000</f>
        <v>10000</v>
      </c>
      <c r="EG90" s="229"/>
      <c r="EH90" s="229"/>
      <c r="EI90" s="229"/>
      <c r="EJ90" s="229"/>
      <c r="EK90" s="229"/>
      <c r="EL90" s="229"/>
      <c r="EM90" s="229"/>
      <c r="EN90" s="229"/>
      <c r="EO90" s="229"/>
      <c r="EP90" s="229"/>
      <c r="EQ90" s="229"/>
      <c r="ER90" s="230"/>
      <c r="ES90" s="174" t="s">
        <v>50</v>
      </c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7"/>
    </row>
    <row r="91" spans="1:161" ht="11.25" customHeight="1" thickBot="1">
      <c r="A91" s="163" t="s">
        <v>147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274"/>
      <c r="BX91" s="136" t="s">
        <v>130</v>
      </c>
      <c r="BY91" s="137"/>
      <c r="BZ91" s="137"/>
      <c r="CA91" s="137"/>
      <c r="CB91" s="137"/>
      <c r="CC91" s="137"/>
      <c r="CD91" s="137"/>
      <c r="CE91" s="264"/>
      <c r="CF91" s="173" t="s">
        <v>131</v>
      </c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72"/>
      <c r="CS91" s="173" t="s">
        <v>148</v>
      </c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72"/>
      <c r="DF91" s="228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30"/>
      <c r="DS91" s="228"/>
      <c r="DT91" s="229"/>
      <c r="DU91" s="229"/>
      <c r="DV91" s="229"/>
      <c r="DW91" s="229"/>
      <c r="DX91" s="229"/>
      <c r="DY91" s="229"/>
      <c r="DZ91" s="229"/>
      <c r="EA91" s="229"/>
      <c r="EB91" s="229"/>
      <c r="EC91" s="229"/>
      <c r="ED91" s="229"/>
      <c r="EE91" s="230"/>
      <c r="EF91" s="228"/>
      <c r="EG91" s="229"/>
      <c r="EH91" s="229"/>
      <c r="EI91" s="229"/>
      <c r="EJ91" s="229"/>
      <c r="EK91" s="229"/>
      <c r="EL91" s="229"/>
      <c r="EM91" s="229"/>
      <c r="EN91" s="229"/>
      <c r="EO91" s="229"/>
      <c r="EP91" s="229"/>
      <c r="EQ91" s="229"/>
      <c r="ER91" s="230"/>
      <c r="ES91" s="174" t="s">
        <v>50</v>
      </c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7"/>
    </row>
    <row r="92" spans="1:161" ht="12" customHeight="1" thickBot="1">
      <c r="A92" s="92" t="s">
        <v>149</v>
      </c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  <c r="BT92" s="227"/>
      <c r="BU92" s="227"/>
      <c r="BV92" s="227"/>
      <c r="BW92" s="227"/>
      <c r="BX92" s="136" t="s">
        <v>130</v>
      </c>
      <c r="BY92" s="137"/>
      <c r="BZ92" s="137"/>
      <c r="CA92" s="137"/>
      <c r="CB92" s="137"/>
      <c r="CC92" s="137"/>
      <c r="CD92" s="137"/>
      <c r="CE92" s="264"/>
      <c r="CF92" s="173" t="s">
        <v>131</v>
      </c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72"/>
      <c r="CS92" s="173" t="s">
        <v>150</v>
      </c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72"/>
      <c r="DF92" s="228"/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30"/>
      <c r="DS92" s="228"/>
      <c r="DT92" s="229"/>
      <c r="DU92" s="229"/>
      <c r="DV92" s="229"/>
      <c r="DW92" s="229"/>
      <c r="DX92" s="229"/>
      <c r="DY92" s="229"/>
      <c r="DZ92" s="229"/>
      <c r="EA92" s="229"/>
      <c r="EB92" s="229"/>
      <c r="EC92" s="229"/>
      <c r="ED92" s="229"/>
      <c r="EE92" s="230"/>
      <c r="EF92" s="228"/>
      <c r="EG92" s="229"/>
      <c r="EH92" s="229"/>
      <c r="EI92" s="229"/>
      <c r="EJ92" s="229"/>
      <c r="EK92" s="229"/>
      <c r="EL92" s="229"/>
      <c r="EM92" s="229"/>
      <c r="EN92" s="229"/>
      <c r="EO92" s="229"/>
      <c r="EP92" s="229"/>
      <c r="EQ92" s="229"/>
      <c r="ER92" s="230"/>
      <c r="ES92" s="174" t="s">
        <v>50</v>
      </c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7"/>
    </row>
    <row r="93" spans="1:161" ht="12" customHeight="1" thickBot="1">
      <c r="A93" s="253" t="s">
        <v>151</v>
      </c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5"/>
      <c r="BX93" s="136" t="s">
        <v>130</v>
      </c>
      <c r="BY93" s="137"/>
      <c r="BZ93" s="137"/>
      <c r="CA93" s="137"/>
      <c r="CB93" s="137"/>
      <c r="CC93" s="137"/>
      <c r="CD93" s="137"/>
      <c r="CE93" s="264"/>
      <c r="CF93" s="173" t="s">
        <v>131</v>
      </c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72"/>
      <c r="CS93" s="173" t="s">
        <v>152</v>
      </c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72"/>
      <c r="DF93" s="228">
        <f>5000+30000</f>
        <v>35000</v>
      </c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30"/>
      <c r="DS93" s="228">
        <f>5000+30000</f>
        <v>35000</v>
      </c>
      <c r="DT93" s="229"/>
      <c r="DU93" s="229"/>
      <c r="DV93" s="229"/>
      <c r="DW93" s="229"/>
      <c r="DX93" s="229"/>
      <c r="DY93" s="229"/>
      <c r="DZ93" s="229"/>
      <c r="EA93" s="229"/>
      <c r="EB93" s="229"/>
      <c r="EC93" s="229"/>
      <c r="ED93" s="229"/>
      <c r="EE93" s="230"/>
      <c r="EF93" s="228">
        <f>5000+30000</f>
        <v>35000</v>
      </c>
      <c r="EG93" s="229"/>
      <c r="EH93" s="229"/>
      <c r="EI93" s="229"/>
      <c r="EJ93" s="229"/>
      <c r="EK93" s="229"/>
      <c r="EL93" s="229"/>
      <c r="EM93" s="229"/>
      <c r="EN93" s="229"/>
      <c r="EO93" s="229"/>
      <c r="EP93" s="229"/>
      <c r="EQ93" s="229"/>
      <c r="ER93" s="230"/>
      <c r="ES93" s="174" t="s">
        <v>50</v>
      </c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7"/>
    </row>
    <row r="94" spans="1:161" ht="12" customHeight="1" thickBot="1">
      <c r="A94" s="253" t="s">
        <v>151</v>
      </c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  <c r="BD94" s="254"/>
      <c r="BE94" s="254"/>
      <c r="BF94" s="254"/>
      <c r="BG94" s="254"/>
      <c r="BH94" s="254"/>
      <c r="BI94" s="254"/>
      <c r="BJ94" s="254"/>
      <c r="BK94" s="254"/>
      <c r="BL94" s="254"/>
      <c r="BM94" s="254"/>
      <c r="BN94" s="254"/>
      <c r="BO94" s="254"/>
      <c r="BP94" s="254"/>
      <c r="BQ94" s="254"/>
      <c r="BR94" s="254"/>
      <c r="BS94" s="254"/>
      <c r="BT94" s="254"/>
      <c r="BU94" s="254"/>
      <c r="BV94" s="254"/>
      <c r="BW94" s="255"/>
      <c r="BX94" s="136" t="s">
        <v>130</v>
      </c>
      <c r="BY94" s="137"/>
      <c r="BZ94" s="137"/>
      <c r="CA94" s="137"/>
      <c r="CB94" s="137"/>
      <c r="CC94" s="137"/>
      <c r="CD94" s="137"/>
      <c r="CE94" s="264"/>
      <c r="CF94" s="173" t="s">
        <v>131</v>
      </c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72"/>
      <c r="CS94" s="173" t="s">
        <v>262</v>
      </c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72"/>
      <c r="DF94" s="228">
        <f>20000-11468+7968</f>
        <v>16500</v>
      </c>
      <c r="DG94" s="229"/>
      <c r="DH94" s="229"/>
      <c r="DI94" s="229"/>
      <c r="DJ94" s="229"/>
      <c r="DK94" s="229"/>
      <c r="DL94" s="229"/>
      <c r="DM94" s="229"/>
      <c r="DN94" s="229"/>
      <c r="DO94" s="229"/>
      <c r="DP94" s="229"/>
      <c r="DQ94" s="229"/>
      <c r="DR94" s="230"/>
      <c r="DS94" s="228">
        <f>20000</f>
        <v>20000</v>
      </c>
      <c r="DT94" s="229"/>
      <c r="DU94" s="229"/>
      <c r="DV94" s="229"/>
      <c r="DW94" s="229"/>
      <c r="DX94" s="229"/>
      <c r="DY94" s="229"/>
      <c r="DZ94" s="229"/>
      <c r="EA94" s="229"/>
      <c r="EB94" s="229"/>
      <c r="EC94" s="229"/>
      <c r="ED94" s="229"/>
      <c r="EE94" s="230"/>
      <c r="EF94" s="228">
        <f>20000</f>
        <v>20000</v>
      </c>
      <c r="EG94" s="229"/>
      <c r="EH94" s="229"/>
      <c r="EI94" s="229"/>
      <c r="EJ94" s="229"/>
      <c r="EK94" s="229"/>
      <c r="EL94" s="229"/>
      <c r="EM94" s="229"/>
      <c r="EN94" s="229"/>
      <c r="EO94" s="229"/>
      <c r="EP94" s="229"/>
      <c r="EQ94" s="229"/>
      <c r="ER94" s="230"/>
      <c r="ES94" s="174" t="s">
        <v>50</v>
      </c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7"/>
    </row>
    <row r="95" spans="1:161" ht="12.75" customHeight="1" thickBot="1">
      <c r="A95" s="163" t="s">
        <v>153</v>
      </c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36" t="s">
        <v>130</v>
      </c>
      <c r="BY95" s="137"/>
      <c r="BZ95" s="137"/>
      <c r="CA95" s="137"/>
      <c r="CB95" s="137"/>
      <c r="CC95" s="137"/>
      <c r="CD95" s="137"/>
      <c r="CE95" s="264"/>
      <c r="CF95" s="173" t="s">
        <v>131</v>
      </c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72"/>
      <c r="CS95" s="173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72"/>
      <c r="DF95" s="275">
        <f>DF97+DF98+DF99+DF101+DF103+DF104+DF105+DF106+DF107+DF108+DF109+DF102+DF100</f>
        <v>1085452</v>
      </c>
      <c r="DG95" s="276"/>
      <c r="DH95" s="276"/>
      <c r="DI95" s="276"/>
      <c r="DJ95" s="276"/>
      <c r="DK95" s="276"/>
      <c r="DL95" s="276"/>
      <c r="DM95" s="276"/>
      <c r="DN95" s="276"/>
      <c r="DO95" s="276"/>
      <c r="DP95" s="276"/>
      <c r="DQ95" s="276"/>
      <c r="DR95" s="277"/>
      <c r="DS95" s="275">
        <f>DS97+DS98+DS99+DS101+DS103+DS104+DS105+DS106+DS107+DS108+DS109+DS102+DS100</f>
        <v>996932</v>
      </c>
      <c r="DT95" s="276"/>
      <c r="DU95" s="276"/>
      <c r="DV95" s="276"/>
      <c r="DW95" s="276"/>
      <c r="DX95" s="276"/>
      <c r="DY95" s="276"/>
      <c r="DZ95" s="276"/>
      <c r="EA95" s="276"/>
      <c r="EB95" s="276"/>
      <c r="EC95" s="276"/>
      <c r="ED95" s="276"/>
      <c r="EE95" s="277"/>
      <c r="EF95" s="275">
        <f>EF97+EF98+EF99+EF101+EF103+EF104+EF105+EF106+EF107+EF108+EF109+EF102+EF100</f>
        <v>996932</v>
      </c>
      <c r="EG95" s="276"/>
      <c r="EH95" s="276"/>
      <c r="EI95" s="276"/>
      <c r="EJ95" s="276"/>
      <c r="EK95" s="276"/>
      <c r="EL95" s="276"/>
      <c r="EM95" s="276"/>
      <c r="EN95" s="276"/>
      <c r="EO95" s="276"/>
      <c r="EP95" s="276"/>
      <c r="EQ95" s="276"/>
      <c r="ER95" s="277"/>
      <c r="ES95" s="174" t="s">
        <v>50</v>
      </c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7"/>
    </row>
    <row r="96" spans="1:161" ht="12" customHeight="1">
      <c r="A96" s="278" t="s">
        <v>154</v>
      </c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279"/>
      <c r="BF96" s="279"/>
      <c r="BG96" s="279"/>
      <c r="BH96" s="279"/>
      <c r="BI96" s="279"/>
      <c r="BJ96" s="279"/>
      <c r="BK96" s="279"/>
      <c r="BL96" s="279"/>
      <c r="BM96" s="279"/>
      <c r="BN96" s="279"/>
      <c r="BO96" s="279"/>
      <c r="BP96" s="279"/>
      <c r="BQ96" s="279"/>
      <c r="BR96" s="279"/>
      <c r="BS96" s="279"/>
      <c r="BT96" s="279"/>
      <c r="BU96" s="279"/>
      <c r="BV96" s="279"/>
      <c r="BW96" s="280"/>
      <c r="BX96" s="115"/>
      <c r="BY96" s="116"/>
      <c r="BZ96" s="116"/>
      <c r="CA96" s="116"/>
      <c r="CB96" s="116"/>
      <c r="CC96" s="116"/>
      <c r="CD96" s="116"/>
      <c r="CE96" s="172"/>
      <c r="CF96" s="173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72"/>
      <c r="CS96" s="173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72"/>
      <c r="DF96" s="228"/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30"/>
      <c r="DS96" s="228"/>
      <c r="DT96" s="229"/>
      <c r="DU96" s="229"/>
      <c r="DV96" s="229"/>
      <c r="DW96" s="229"/>
      <c r="DX96" s="229"/>
      <c r="DY96" s="229"/>
      <c r="DZ96" s="229"/>
      <c r="EA96" s="229"/>
      <c r="EB96" s="229"/>
      <c r="EC96" s="229"/>
      <c r="ED96" s="229"/>
      <c r="EE96" s="230"/>
      <c r="EF96" s="228"/>
      <c r="EG96" s="229"/>
      <c r="EH96" s="229"/>
      <c r="EI96" s="229"/>
      <c r="EJ96" s="229"/>
      <c r="EK96" s="229"/>
      <c r="EL96" s="229"/>
      <c r="EM96" s="229"/>
      <c r="EN96" s="229"/>
      <c r="EO96" s="229"/>
      <c r="EP96" s="229"/>
      <c r="EQ96" s="229"/>
      <c r="ER96" s="230"/>
      <c r="ES96" s="174" t="s">
        <v>50</v>
      </c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7"/>
    </row>
    <row r="97" spans="1:161" ht="12.75" customHeight="1" thickBot="1">
      <c r="A97" s="246" t="s">
        <v>155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136" t="s">
        <v>130</v>
      </c>
      <c r="BY97" s="137"/>
      <c r="BZ97" s="137"/>
      <c r="CA97" s="137"/>
      <c r="CB97" s="137"/>
      <c r="CC97" s="137"/>
      <c r="CD97" s="137"/>
      <c r="CE97" s="264"/>
      <c r="CF97" s="173" t="s">
        <v>131</v>
      </c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72"/>
      <c r="CS97" s="173" t="s">
        <v>156</v>
      </c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72"/>
      <c r="DF97" s="228">
        <f>2000</f>
        <v>2000</v>
      </c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30"/>
      <c r="DS97" s="228">
        <f>2000</f>
        <v>2000</v>
      </c>
      <c r="DT97" s="229"/>
      <c r="DU97" s="229"/>
      <c r="DV97" s="229"/>
      <c r="DW97" s="229"/>
      <c r="DX97" s="229"/>
      <c r="DY97" s="229"/>
      <c r="DZ97" s="229"/>
      <c r="EA97" s="229"/>
      <c r="EB97" s="229"/>
      <c r="EC97" s="229"/>
      <c r="ED97" s="229"/>
      <c r="EE97" s="230"/>
      <c r="EF97" s="228">
        <f>2000</f>
        <v>2000</v>
      </c>
      <c r="EG97" s="229"/>
      <c r="EH97" s="229"/>
      <c r="EI97" s="229"/>
      <c r="EJ97" s="229"/>
      <c r="EK97" s="229"/>
      <c r="EL97" s="229"/>
      <c r="EM97" s="229"/>
      <c r="EN97" s="229"/>
      <c r="EO97" s="229"/>
      <c r="EP97" s="229"/>
      <c r="EQ97" s="229"/>
      <c r="ER97" s="230"/>
      <c r="ES97" s="174" t="s">
        <v>50</v>
      </c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7"/>
    </row>
    <row r="98" spans="1:161" ht="12.75" hidden="1" customHeight="1">
      <c r="A98" s="246" t="s">
        <v>157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136" t="s">
        <v>130</v>
      </c>
      <c r="BY98" s="137"/>
      <c r="BZ98" s="137"/>
      <c r="CA98" s="137"/>
      <c r="CB98" s="137"/>
      <c r="CC98" s="137"/>
      <c r="CD98" s="137"/>
      <c r="CE98" s="264"/>
      <c r="CF98" s="173" t="s">
        <v>131</v>
      </c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72"/>
      <c r="CS98" s="173" t="s">
        <v>158</v>
      </c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72"/>
      <c r="DF98" s="228"/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30"/>
      <c r="DS98" s="228"/>
      <c r="DT98" s="229"/>
      <c r="DU98" s="229"/>
      <c r="DV98" s="229"/>
      <c r="DW98" s="229"/>
      <c r="DX98" s="229"/>
      <c r="DY98" s="229"/>
      <c r="DZ98" s="229"/>
      <c r="EA98" s="229"/>
      <c r="EB98" s="229"/>
      <c r="EC98" s="229"/>
      <c r="ED98" s="229"/>
      <c r="EE98" s="230"/>
      <c r="EF98" s="228"/>
      <c r="EG98" s="229"/>
      <c r="EH98" s="229"/>
      <c r="EI98" s="229"/>
      <c r="EJ98" s="229"/>
      <c r="EK98" s="229"/>
      <c r="EL98" s="229"/>
      <c r="EM98" s="229"/>
      <c r="EN98" s="229"/>
      <c r="EO98" s="229"/>
      <c r="EP98" s="229"/>
      <c r="EQ98" s="229"/>
      <c r="ER98" s="230"/>
      <c r="ES98" s="174" t="s">
        <v>50</v>
      </c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7"/>
    </row>
    <row r="99" spans="1:161" ht="12.75" customHeight="1" thickBot="1">
      <c r="A99" s="246" t="s">
        <v>157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136" t="s">
        <v>130</v>
      </c>
      <c r="BY99" s="137"/>
      <c r="BZ99" s="137"/>
      <c r="CA99" s="137"/>
      <c r="CB99" s="137"/>
      <c r="CC99" s="137"/>
      <c r="CD99" s="137"/>
      <c r="CE99" s="264"/>
      <c r="CF99" s="173" t="s">
        <v>131</v>
      </c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72"/>
      <c r="CS99" s="173" t="s">
        <v>263</v>
      </c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72"/>
      <c r="DF99" s="228">
        <f>37600+850000-12000+50000</f>
        <v>925600</v>
      </c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30"/>
      <c r="DS99" s="228">
        <f>37600+850000</f>
        <v>887600</v>
      </c>
      <c r="DT99" s="229"/>
      <c r="DU99" s="229"/>
      <c r="DV99" s="229"/>
      <c r="DW99" s="229"/>
      <c r="DX99" s="229"/>
      <c r="DY99" s="229"/>
      <c r="DZ99" s="229"/>
      <c r="EA99" s="229"/>
      <c r="EB99" s="229"/>
      <c r="EC99" s="229"/>
      <c r="ED99" s="229"/>
      <c r="EE99" s="230"/>
      <c r="EF99" s="228">
        <f>37600+850000</f>
        <v>887600</v>
      </c>
      <c r="EG99" s="229"/>
      <c r="EH99" s="229"/>
      <c r="EI99" s="229"/>
      <c r="EJ99" s="229"/>
      <c r="EK99" s="229"/>
      <c r="EL99" s="229"/>
      <c r="EM99" s="229"/>
      <c r="EN99" s="229"/>
      <c r="EO99" s="229"/>
      <c r="EP99" s="229"/>
      <c r="EQ99" s="229"/>
      <c r="ER99" s="230"/>
      <c r="ES99" s="174" t="s">
        <v>50</v>
      </c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7"/>
    </row>
    <row r="100" spans="1:161" ht="12.75" hidden="1" customHeight="1" thickBot="1">
      <c r="A100" s="246" t="s">
        <v>157</v>
      </c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  <c r="BG100" s="247"/>
      <c r="BH100" s="247"/>
      <c r="BI100" s="247"/>
      <c r="BJ100" s="247"/>
      <c r="BK100" s="247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  <c r="BW100" s="247"/>
      <c r="BX100" s="136" t="s">
        <v>130</v>
      </c>
      <c r="BY100" s="137"/>
      <c r="BZ100" s="137"/>
      <c r="CA100" s="137"/>
      <c r="CB100" s="137"/>
      <c r="CC100" s="137"/>
      <c r="CD100" s="137"/>
      <c r="CE100" s="264"/>
      <c r="CF100" s="173" t="s">
        <v>131</v>
      </c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72"/>
      <c r="CS100" s="173" t="s">
        <v>159</v>
      </c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72"/>
      <c r="DF100" s="228"/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30"/>
      <c r="DS100" s="228"/>
      <c r="DT100" s="229"/>
      <c r="DU100" s="229"/>
      <c r="DV100" s="229"/>
      <c r="DW100" s="229"/>
      <c r="DX100" s="229"/>
      <c r="DY100" s="229"/>
      <c r="DZ100" s="229"/>
      <c r="EA100" s="229"/>
      <c r="EB100" s="229"/>
      <c r="EC100" s="229"/>
      <c r="ED100" s="229"/>
      <c r="EE100" s="230"/>
      <c r="EF100" s="228"/>
      <c r="EG100" s="229"/>
      <c r="EH100" s="229"/>
      <c r="EI100" s="229"/>
      <c r="EJ100" s="229"/>
      <c r="EK100" s="229"/>
      <c r="EL100" s="229"/>
      <c r="EM100" s="229"/>
      <c r="EN100" s="229"/>
      <c r="EO100" s="229"/>
      <c r="EP100" s="229"/>
      <c r="EQ100" s="229"/>
      <c r="ER100" s="230"/>
      <c r="ES100" s="174" t="s">
        <v>50</v>
      </c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7"/>
    </row>
    <row r="101" spans="1:161" ht="12.75" customHeight="1" thickBot="1">
      <c r="A101" s="163" t="s">
        <v>160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36" t="s">
        <v>130</v>
      </c>
      <c r="BY101" s="137"/>
      <c r="BZ101" s="137"/>
      <c r="CA101" s="137"/>
      <c r="CB101" s="137"/>
      <c r="CC101" s="137"/>
      <c r="CD101" s="137"/>
      <c r="CE101" s="264"/>
      <c r="CF101" s="173" t="s">
        <v>131</v>
      </c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72"/>
      <c r="CS101" s="173" t="s">
        <v>161</v>
      </c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72"/>
      <c r="DF101" s="228">
        <f>1000+1000</f>
        <v>2000</v>
      </c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30"/>
      <c r="DS101" s="228">
        <f>1000</f>
        <v>1000</v>
      </c>
      <c r="DT101" s="229"/>
      <c r="DU101" s="229"/>
      <c r="DV101" s="229"/>
      <c r="DW101" s="229"/>
      <c r="DX101" s="229"/>
      <c r="DY101" s="229"/>
      <c r="DZ101" s="229"/>
      <c r="EA101" s="229"/>
      <c r="EB101" s="229"/>
      <c r="EC101" s="229"/>
      <c r="ED101" s="229"/>
      <c r="EE101" s="230"/>
      <c r="EF101" s="228">
        <f>1000</f>
        <v>1000</v>
      </c>
      <c r="EG101" s="229"/>
      <c r="EH101" s="229"/>
      <c r="EI101" s="229"/>
      <c r="EJ101" s="229"/>
      <c r="EK101" s="229"/>
      <c r="EL101" s="229"/>
      <c r="EM101" s="229"/>
      <c r="EN101" s="229"/>
      <c r="EO101" s="229"/>
      <c r="EP101" s="229"/>
      <c r="EQ101" s="229"/>
      <c r="ER101" s="230"/>
      <c r="ES101" s="174" t="s">
        <v>50</v>
      </c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7"/>
    </row>
    <row r="102" spans="1:161" ht="12.75" hidden="1" customHeight="1" thickBot="1">
      <c r="A102" s="163" t="s">
        <v>160</v>
      </c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36" t="s">
        <v>130</v>
      </c>
      <c r="BY102" s="137"/>
      <c r="BZ102" s="137"/>
      <c r="CA102" s="137"/>
      <c r="CB102" s="137"/>
      <c r="CC102" s="137"/>
      <c r="CD102" s="137"/>
      <c r="CE102" s="264"/>
      <c r="CF102" s="173" t="s">
        <v>131</v>
      </c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72"/>
      <c r="CS102" s="173" t="s">
        <v>265</v>
      </c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72"/>
      <c r="DF102" s="228"/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30"/>
      <c r="DS102" s="228"/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229"/>
      <c r="ED102" s="229"/>
      <c r="EE102" s="230"/>
      <c r="EF102" s="228"/>
      <c r="EG102" s="229"/>
      <c r="EH102" s="229"/>
      <c r="EI102" s="229"/>
      <c r="EJ102" s="229"/>
      <c r="EK102" s="229"/>
      <c r="EL102" s="229"/>
      <c r="EM102" s="229"/>
      <c r="EN102" s="229"/>
      <c r="EO102" s="229"/>
      <c r="EP102" s="229"/>
      <c r="EQ102" s="229"/>
      <c r="ER102" s="230"/>
      <c r="ES102" s="174" t="s">
        <v>50</v>
      </c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7"/>
    </row>
    <row r="103" spans="1:161" ht="12" customHeight="1" thickBot="1">
      <c r="A103" s="246" t="s">
        <v>162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W103" s="247"/>
      <c r="BX103" s="136" t="s">
        <v>130</v>
      </c>
      <c r="BY103" s="137"/>
      <c r="BZ103" s="137"/>
      <c r="CA103" s="137"/>
      <c r="CB103" s="137"/>
      <c r="CC103" s="137"/>
      <c r="CD103" s="137"/>
      <c r="CE103" s="264"/>
      <c r="CF103" s="173" t="s">
        <v>131</v>
      </c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72"/>
      <c r="CS103" s="173" t="s">
        <v>163</v>
      </c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72"/>
      <c r="DF103" s="228">
        <f>30000</f>
        <v>30000</v>
      </c>
      <c r="DG103" s="229"/>
      <c r="DH103" s="229"/>
      <c r="DI103" s="229"/>
      <c r="DJ103" s="229"/>
      <c r="DK103" s="229"/>
      <c r="DL103" s="229"/>
      <c r="DM103" s="229"/>
      <c r="DN103" s="229"/>
      <c r="DO103" s="229"/>
      <c r="DP103" s="229"/>
      <c r="DQ103" s="229"/>
      <c r="DR103" s="230"/>
      <c r="DS103" s="228">
        <f>3000+30000</f>
        <v>33000</v>
      </c>
      <c r="DT103" s="229"/>
      <c r="DU103" s="229"/>
      <c r="DV103" s="229"/>
      <c r="DW103" s="229"/>
      <c r="DX103" s="229"/>
      <c r="DY103" s="229"/>
      <c r="DZ103" s="229"/>
      <c r="EA103" s="229"/>
      <c r="EB103" s="229"/>
      <c r="EC103" s="229"/>
      <c r="ED103" s="229"/>
      <c r="EE103" s="230"/>
      <c r="EF103" s="228">
        <f>3000+30000</f>
        <v>33000</v>
      </c>
      <c r="EG103" s="229"/>
      <c r="EH103" s="229"/>
      <c r="EI103" s="229"/>
      <c r="EJ103" s="229"/>
      <c r="EK103" s="229"/>
      <c r="EL103" s="229"/>
      <c r="EM103" s="229"/>
      <c r="EN103" s="229"/>
      <c r="EO103" s="229"/>
      <c r="EP103" s="229"/>
      <c r="EQ103" s="229"/>
      <c r="ER103" s="230"/>
      <c r="ES103" s="174" t="s">
        <v>50</v>
      </c>
      <c r="ET103" s="175"/>
      <c r="EU103" s="175"/>
      <c r="EV103" s="175"/>
      <c r="EW103" s="175"/>
      <c r="EX103" s="175"/>
      <c r="EY103" s="175"/>
      <c r="EZ103" s="175"/>
      <c r="FA103" s="175"/>
      <c r="FB103" s="175"/>
      <c r="FC103" s="175"/>
      <c r="FD103" s="175"/>
      <c r="FE103" s="177"/>
    </row>
    <row r="104" spans="1:161" ht="11.25" customHeight="1" thickBot="1">
      <c r="A104" s="246" t="s">
        <v>164</v>
      </c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247"/>
      <c r="AZ104" s="247"/>
      <c r="BA104" s="247"/>
      <c r="BB104" s="247"/>
      <c r="BC104" s="247"/>
      <c r="BD104" s="247"/>
      <c r="BE104" s="247"/>
      <c r="BF104" s="247"/>
      <c r="BG104" s="247"/>
      <c r="BH104" s="247"/>
      <c r="BI104" s="247"/>
      <c r="BJ104" s="247"/>
      <c r="BK104" s="247"/>
      <c r="BL104" s="247"/>
      <c r="BM104" s="247"/>
      <c r="BN104" s="247"/>
      <c r="BO104" s="247"/>
      <c r="BP104" s="247"/>
      <c r="BQ104" s="247"/>
      <c r="BR104" s="247"/>
      <c r="BS104" s="247"/>
      <c r="BT104" s="247"/>
      <c r="BU104" s="247"/>
      <c r="BV104" s="247"/>
      <c r="BW104" s="247"/>
      <c r="BX104" s="136" t="s">
        <v>130</v>
      </c>
      <c r="BY104" s="137"/>
      <c r="BZ104" s="137"/>
      <c r="CA104" s="137"/>
      <c r="CB104" s="137"/>
      <c r="CC104" s="137"/>
      <c r="CD104" s="137"/>
      <c r="CE104" s="264"/>
      <c r="CF104" s="180" t="s">
        <v>131</v>
      </c>
      <c r="CG104" s="181"/>
      <c r="CH104" s="181"/>
      <c r="CI104" s="181"/>
      <c r="CJ104" s="181"/>
      <c r="CK104" s="181"/>
      <c r="CL104" s="181"/>
      <c r="CM104" s="181"/>
      <c r="CN104" s="181"/>
      <c r="CO104" s="181"/>
      <c r="CP104" s="181"/>
      <c r="CQ104" s="181"/>
      <c r="CR104" s="182"/>
      <c r="CS104" s="180" t="s">
        <v>165</v>
      </c>
      <c r="CT104" s="181"/>
      <c r="CU104" s="181"/>
      <c r="CV104" s="181"/>
      <c r="CW104" s="181"/>
      <c r="CX104" s="181"/>
      <c r="CY104" s="181"/>
      <c r="CZ104" s="181"/>
      <c r="DA104" s="181"/>
      <c r="DB104" s="181"/>
      <c r="DC104" s="181"/>
      <c r="DD104" s="181"/>
      <c r="DE104" s="182"/>
      <c r="DF104" s="203">
        <f>5000</f>
        <v>5000</v>
      </c>
      <c r="DG104" s="204"/>
      <c r="DH104" s="204"/>
      <c r="DI104" s="204"/>
      <c r="DJ104" s="204"/>
      <c r="DK104" s="204"/>
      <c r="DL104" s="204"/>
      <c r="DM104" s="204"/>
      <c r="DN104" s="204"/>
      <c r="DO104" s="204"/>
      <c r="DP104" s="204"/>
      <c r="DQ104" s="204"/>
      <c r="DR104" s="205"/>
      <c r="DS104" s="203">
        <f>5000</f>
        <v>5000</v>
      </c>
      <c r="DT104" s="204"/>
      <c r="DU104" s="204"/>
      <c r="DV104" s="204"/>
      <c r="DW104" s="204"/>
      <c r="DX104" s="204"/>
      <c r="DY104" s="204"/>
      <c r="DZ104" s="204"/>
      <c r="EA104" s="204"/>
      <c r="EB104" s="204"/>
      <c r="EC104" s="204"/>
      <c r="ED104" s="204"/>
      <c r="EE104" s="205"/>
      <c r="EF104" s="203">
        <f>5000</f>
        <v>5000</v>
      </c>
      <c r="EG104" s="204"/>
      <c r="EH104" s="204"/>
      <c r="EI104" s="204"/>
      <c r="EJ104" s="204"/>
      <c r="EK104" s="204"/>
      <c r="EL104" s="204"/>
      <c r="EM104" s="204"/>
      <c r="EN104" s="204"/>
      <c r="EO104" s="204"/>
      <c r="EP104" s="204"/>
      <c r="EQ104" s="204"/>
      <c r="ER104" s="205"/>
      <c r="ES104" s="209" t="s">
        <v>50</v>
      </c>
      <c r="ET104" s="210"/>
      <c r="EU104" s="210"/>
      <c r="EV104" s="210"/>
      <c r="EW104" s="210"/>
      <c r="EX104" s="210"/>
      <c r="EY104" s="210"/>
      <c r="EZ104" s="210"/>
      <c r="FA104" s="210"/>
      <c r="FB104" s="210"/>
      <c r="FC104" s="210"/>
      <c r="FD104" s="210"/>
      <c r="FE104" s="211"/>
    </row>
    <row r="105" spans="1:161" ht="11.25" customHeight="1" thickBot="1">
      <c r="A105" s="281" t="s">
        <v>166</v>
      </c>
      <c r="B105" s="281"/>
      <c r="C105" s="281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53"/>
      <c r="BX105" s="136" t="s">
        <v>130</v>
      </c>
      <c r="BY105" s="137"/>
      <c r="BZ105" s="137"/>
      <c r="CA105" s="137"/>
      <c r="CB105" s="137"/>
      <c r="CC105" s="137"/>
      <c r="CD105" s="137"/>
      <c r="CE105" s="264"/>
      <c r="CF105" s="282" t="s">
        <v>131</v>
      </c>
      <c r="CG105" s="282"/>
      <c r="CH105" s="282"/>
      <c r="CI105" s="282"/>
      <c r="CJ105" s="282"/>
      <c r="CK105" s="282"/>
      <c r="CL105" s="282"/>
      <c r="CM105" s="282"/>
      <c r="CN105" s="282"/>
      <c r="CO105" s="282"/>
      <c r="CP105" s="282"/>
      <c r="CQ105" s="282"/>
      <c r="CR105" s="282"/>
      <c r="CS105" s="282" t="s">
        <v>167</v>
      </c>
      <c r="CT105" s="282"/>
      <c r="CU105" s="282"/>
      <c r="CV105" s="282"/>
      <c r="CW105" s="282"/>
      <c r="CX105" s="282"/>
      <c r="CY105" s="282"/>
      <c r="CZ105" s="282"/>
      <c r="DA105" s="282"/>
      <c r="DB105" s="282"/>
      <c r="DC105" s="282"/>
      <c r="DD105" s="282"/>
      <c r="DE105" s="282"/>
      <c r="DF105" s="283">
        <f>4000+60000-1000+31000</f>
        <v>94000</v>
      </c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>
        <f>1000+60000</f>
        <v>61000</v>
      </c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>
        <f>1000+60000</f>
        <v>61000</v>
      </c>
      <c r="EG105" s="283"/>
      <c r="EH105" s="283"/>
      <c r="EI105" s="283"/>
      <c r="EJ105" s="283"/>
      <c r="EK105" s="283"/>
      <c r="EL105" s="283"/>
      <c r="EM105" s="283"/>
      <c r="EN105" s="283"/>
      <c r="EO105" s="283"/>
      <c r="EP105" s="283"/>
      <c r="EQ105" s="283"/>
      <c r="ER105" s="283"/>
      <c r="ES105" s="284" t="s">
        <v>50</v>
      </c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</row>
    <row r="106" spans="1:161" ht="11.25" customHeight="1" thickBot="1">
      <c r="A106" s="281" t="s">
        <v>166</v>
      </c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53"/>
      <c r="BX106" s="136" t="s">
        <v>130</v>
      </c>
      <c r="BY106" s="137"/>
      <c r="BZ106" s="137"/>
      <c r="CA106" s="137"/>
      <c r="CB106" s="137"/>
      <c r="CC106" s="137"/>
      <c r="CD106" s="137"/>
      <c r="CE106" s="264"/>
      <c r="CF106" s="282" t="s">
        <v>131</v>
      </c>
      <c r="CG106" s="282"/>
      <c r="CH106" s="282"/>
      <c r="CI106" s="282"/>
      <c r="CJ106" s="282"/>
      <c r="CK106" s="282"/>
      <c r="CL106" s="282"/>
      <c r="CM106" s="282"/>
      <c r="CN106" s="282"/>
      <c r="CO106" s="282"/>
      <c r="CP106" s="282"/>
      <c r="CQ106" s="282"/>
      <c r="CR106" s="282"/>
      <c r="CS106" s="282" t="s">
        <v>264</v>
      </c>
      <c r="CT106" s="282"/>
      <c r="CU106" s="282"/>
      <c r="CV106" s="282"/>
      <c r="CW106" s="282"/>
      <c r="CX106" s="282"/>
      <c r="CY106" s="282"/>
      <c r="CZ106" s="282"/>
      <c r="DA106" s="282"/>
      <c r="DB106" s="282"/>
      <c r="DC106" s="282"/>
      <c r="DD106" s="282"/>
      <c r="DE106" s="282"/>
      <c r="DF106" s="283">
        <f>6332+18668+852</f>
        <v>25852</v>
      </c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>
        <f>6332</f>
        <v>6332</v>
      </c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>
        <f>6332</f>
        <v>6332</v>
      </c>
      <c r="EG106" s="283"/>
      <c r="EH106" s="283"/>
      <c r="EI106" s="283"/>
      <c r="EJ106" s="283"/>
      <c r="EK106" s="283"/>
      <c r="EL106" s="283"/>
      <c r="EM106" s="283"/>
      <c r="EN106" s="283"/>
      <c r="EO106" s="283"/>
      <c r="EP106" s="283"/>
      <c r="EQ106" s="283"/>
      <c r="ER106" s="283"/>
      <c r="ES106" s="284" t="s">
        <v>50</v>
      </c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</row>
    <row r="107" spans="1:161" ht="11.25" hidden="1" customHeight="1">
      <c r="A107" s="281" t="s">
        <v>168</v>
      </c>
      <c r="B107" s="281"/>
      <c r="C107" s="281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53"/>
      <c r="BX107" s="136" t="s">
        <v>130</v>
      </c>
      <c r="BY107" s="137"/>
      <c r="BZ107" s="137"/>
      <c r="CA107" s="137"/>
      <c r="CB107" s="137"/>
      <c r="CC107" s="137"/>
      <c r="CD107" s="137"/>
      <c r="CE107" s="264"/>
      <c r="CF107" s="282" t="s">
        <v>131</v>
      </c>
      <c r="CG107" s="282"/>
      <c r="CH107" s="282"/>
      <c r="CI107" s="282"/>
      <c r="CJ107" s="282"/>
      <c r="CK107" s="282"/>
      <c r="CL107" s="282"/>
      <c r="CM107" s="282"/>
      <c r="CN107" s="282"/>
      <c r="CO107" s="282"/>
      <c r="CP107" s="282"/>
      <c r="CQ107" s="282"/>
      <c r="CR107" s="282"/>
      <c r="CS107" s="282"/>
      <c r="CT107" s="282"/>
      <c r="CU107" s="282"/>
      <c r="CV107" s="282"/>
      <c r="CW107" s="282"/>
      <c r="CX107" s="282"/>
      <c r="CY107" s="282"/>
      <c r="CZ107" s="282"/>
      <c r="DA107" s="282"/>
      <c r="DB107" s="282"/>
      <c r="DC107" s="282"/>
      <c r="DD107" s="282"/>
      <c r="DE107" s="282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4" t="s">
        <v>50</v>
      </c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</row>
    <row r="108" spans="1:161" ht="11.25" customHeight="1" thickBot="1">
      <c r="A108" s="281" t="s">
        <v>169</v>
      </c>
      <c r="B108" s="281"/>
      <c r="C108" s="281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53"/>
      <c r="BX108" s="136" t="s">
        <v>130</v>
      </c>
      <c r="BY108" s="137"/>
      <c r="BZ108" s="137"/>
      <c r="CA108" s="137"/>
      <c r="CB108" s="137"/>
      <c r="CC108" s="137"/>
      <c r="CD108" s="137"/>
      <c r="CE108" s="264"/>
      <c r="CF108" s="282" t="s">
        <v>131</v>
      </c>
      <c r="CG108" s="282"/>
      <c r="CH108" s="282"/>
      <c r="CI108" s="282"/>
      <c r="CJ108" s="282"/>
      <c r="CK108" s="282"/>
      <c r="CL108" s="282"/>
      <c r="CM108" s="282"/>
      <c r="CN108" s="282"/>
      <c r="CO108" s="282"/>
      <c r="CP108" s="282"/>
      <c r="CQ108" s="282"/>
      <c r="CR108" s="282"/>
      <c r="CS108" s="282" t="s">
        <v>170</v>
      </c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3">
        <f>1000</f>
        <v>1000</v>
      </c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>
        <f>1000</f>
        <v>1000</v>
      </c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>
        <f>1000</f>
        <v>1000</v>
      </c>
      <c r="EG108" s="283"/>
      <c r="EH108" s="283"/>
      <c r="EI108" s="283"/>
      <c r="EJ108" s="283"/>
      <c r="EK108" s="283"/>
      <c r="EL108" s="283"/>
      <c r="EM108" s="283"/>
      <c r="EN108" s="283"/>
      <c r="EO108" s="283"/>
      <c r="EP108" s="283"/>
      <c r="EQ108" s="283"/>
      <c r="ER108" s="283"/>
      <c r="ES108" s="284" t="s">
        <v>50</v>
      </c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</row>
    <row r="109" spans="1:161" ht="11.25" hidden="1" customHeight="1" thickBot="1">
      <c r="A109" s="281" t="s">
        <v>169</v>
      </c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281"/>
      <c r="AV109" s="281"/>
      <c r="AW109" s="281"/>
      <c r="AX109" s="281"/>
      <c r="AY109" s="281"/>
      <c r="AZ109" s="281"/>
      <c r="BA109" s="281"/>
      <c r="BB109" s="281"/>
      <c r="BC109" s="281"/>
      <c r="BD109" s="281"/>
      <c r="BE109" s="281"/>
      <c r="BF109" s="281"/>
      <c r="BG109" s="281"/>
      <c r="BH109" s="281"/>
      <c r="BI109" s="281"/>
      <c r="BJ109" s="281"/>
      <c r="BK109" s="281"/>
      <c r="BL109" s="281"/>
      <c r="BM109" s="281"/>
      <c r="BN109" s="281"/>
      <c r="BO109" s="281"/>
      <c r="BP109" s="281"/>
      <c r="BQ109" s="281"/>
      <c r="BR109" s="281"/>
      <c r="BS109" s="281"/>
      <c r="BT109" s="281"/>
      <c r="BU109" s="281"/>
      <c r="BV109" s="281"/>
      <c r="BW109" s="253"/>
      <c r="BX109" s="136" t="s">
        <v>130</v>
      </c>
      <c r="BY109" s="137"/>
      <c r="BZ109" s="137"/>
      <c r="CA109" s="137"/>
      <c r="CB109" s="137"/>
      <c r="CC109" s="137"/>
      <c r="CD109" s="137"/>
      <c r="CE109" s="264"/>
      <c r="CF109" s="282" t="s">
        <v>131</v>
      </c>
      <c r="CG109" s="282"/>
      <c r="CH109" s="282"/>
      <c r="CI109" s="282"/>
      <c r="CJ109" s="282"/>
      <c r="CK109" s="282"/>
      <c r="CL109" s="282"/>
      <c r="CM109" s="282"/>
      <c r="CN109" s="282"/>
      <c r="CO109" s="282"/>
      <c r="CP109" s="282"/>
      <c r="CQ109" s="282"/>
      <c r="CR109" s="282"/>
      <c r="CS109" s="282" t="s">
        <v>266</v>
      </c>
      <c r="CT109" s="282"/>
      <c r="CU109" s="282"/>
      <c r="CV109" s="282"/>
      <c r="CW109" s="282"/>
      <c r="CX109" s="282"/>
      <c r="CY109" s="282"/>
      <c r="CZ109" s="282"/>
      <c r="DA109" s="282"/>
      <c r="DB109" s="282"/>
      <c r="DC109" s="282"/>
      <c r="DD109" s="282"/>
      <c r="DE109" s="282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  <c r="EO109" s="283"/>
      <c r="EP109" s="283"/>
      <c r="EQ109" s="283"/>
      <c r="ER109" s="283"/>
      <c r="ES109" s="284" t="s">
        <v>50</v>
      </c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</row>
    <row r="110" spans="1:161" ht="11.25" customHeight="1" thickBot="1">
      <c r="A110" s="92" t="s">
        <v>171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4"/>
      <c r="BX110" s="95" t="s">
        <v>172</v>
      </c>
      <c r="BY110" s="96"/>
      <c r="BZ110" s="96"/>
      <c r="CA110" s="96"/>
      <c r="CB110" s="96"/>
      <c r="CC110" s="96"/>
      <c r="CD110" s="96"/>
      <c r="CE110" s="97"/>
      <c r="CF110" s="98" t="s">
        <v>173</v>
      </c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100"/>
      <c r="CS110" s="101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7"/>
      <c r="DF110" s="285">
        <f>DF111+DF112+DF113</f>
        <v>616815.39</v>
      </c>
      <c r="DG110" s="286"/>
      <c r="DH110" s="286"/>
      <c r="DI110" s="286"/>
      <c r="DJ110" s="286"/>
      <c r="DK110" s="286"/>
      <c r="DL110" s="286"/>
      <c r="DM110" s="286"/>
      <c r="DN110" s="286"/>
      <c r="DO110" s="286"/>
      <c r="DP110" s="286"/>
      <c r="DQ110" s="286"/>
      <c r="DR110" s="287"/>
      <c r="DS110" s="285">
        <f>DS111+DS112+DS113</f>
        <v>597640</v>
      </c>
      <c r="DT110" s="286"/>
      <c r="DU110" s="286"/>
      <c r="DV110" s="286"/>
      <c r="DW110" s="286"/>
      <c r="DX110" s="286"/>
      <c r="DY110" s="286"/>
      <c r="DZ110" s="286"/>
      <c r="EA110" s="286"/>
      <c r="EB110" s="286"/>
      <c r="EC110" s="286"/>
      <c r="ED110" s="286"/>
      <c r="EE110" s="287"/>
      <c r="EF110" s="285">
        <f>EF111+EF112+EF113</f>
        <v>597640</v>
      </c>
      <c r="EG110" s="286"/>
      <c r="EH110" s="286"/>
      <c r="EI110" s="286"/>
      <c r="EJ110" s="286"/>
      <c r="EK110" s="286"/>
      <c r="EL110" s="286"/>
      <c r="EM110" s="286"/>
      <c r="EN110" s="286"/>
      <c r="EO110" s="286"/>
      <c r="EP110" s="286"/>
      <c r="EQ110" s="286"/>
      <c r="ER110" s="287"/>
      <c r="ES110" s="105" t="s">
        <v>50</v>
      </c>
      <c r="ET110" s="106"/>
      <c r="EU110" s="106"/>
      <c r="EV110" s="106"/>
      <c r="EW110" s="106"/>
      <c r="EX110" s="106"/>
      <c r="EY110" s="106"/>
      <c r="EZ110" s="106"/>
      <c r="FA110" s="106"/>
      <c r="FB110" s="106"/>
      <c r="FC110" s="106"/>
      <c r="FD110" s="106"/>
      <c r="FE110" s="107"/>
    </row>
    <row r="111" spans="1:161" ht="11.25" customHeight="1" thickBot="1">
      <c r="A111" s="92" t="s">
        <v>174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4"/>
      <c r="BX111" s="95" t="s">
        <v>172</v>
      </c>
      <c r="BY111" s="96"/>
      <c r="BZ111" s="96"/>
      <c r="CA111" s="96"/>
      <c r="CB111" s="96"/>
      <c r="CC111" s="96"/>
      <c r="CD111" s="96"/>
      <c r="CE111" s="97"/>
      <c r="CF111" s="98" t="s">
        <v>173</v>
      </c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100"/>
      <c r="CS111" s="101" t="s">
        <v>175</v>
      </c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7"/>
      <c r="DF111" s="102">
        <f>352950</f>
        <v>352950</v>
      </c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4"/>
      <c r="DS111" s="102">
        <f>352950</f>
        <v>352950</v>
      </c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4"/>
      <c r="EF111" s="102">
        <f>352950</f>
        <v>352950</v>
      </c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4"/>
      <c r="ES111" s="105" t="s">
        <v>50</v>
      </c>
      <c r="ET111" s="106"/>
      <c r="EU111" s="106"/>
      <c r="EV111" s="106"/>
      <c r="EW111" s="106"/>
      <c r="EX111" s="106"/>
      <c r="EY111" s="106"/>
      <c r="EZ111" s="106"/>
      <c r="FA111" s="106"/>
      <c r="FB111" s="106"/>
      <c r="FC111" s="106"/>
      <c r="FD111" s="106"/>
      <c r="FE111" s="107"/>
    </row>
    <row r="112" spans="1:161" ht="11.25" customHeight="1" thickBot="1">
      <c r="A112" s="92" t="s">
        <v>174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4"/>
      <c r="BX112" s="95" t="s">
        <v>172</v>
      </c>
      <c r="BY112" s="96"/>
      <c r="BZ112" s="96"/>
      <c r="CA112" s="96"/>
      <c r="CB112" s="96"/>
      <c r="CC112" s="96"/>
      <c r="CD112" s="96"/>
      <c r="CE112" s="97"/>
      <c r="CF112" s="98" t="s">
        <v>173</v>
      </c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100"/>
      <c r="CS112" s="101" t="s">
        <v>176</v>
      </c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7"/>
      <c r="DF112" s="102">
        <f>244690+19175.39</f>
        <v>263865.39</v>
      </c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4"/>
      <c r="DS112" s="102">
        <f>244690</f>
        <v>244690</v>
      </c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4"/>
      <c r="EF112" s="102">
        <f>244690</f>
        <v>244690</v>
      </c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4"/>
      <c r="ES112" s="105" t="s">
        <v>50</v>
      </c>
      <c r="ET112" s="106"/>
      <c r="EU112" s="106"/>
      <c r="EV112" s="106"/>
      <c r="EW112" s="106"/>
      <c r="EX112" s="106"/>
      <c r="EY112" s="106"/>
      <c r="EZ112" s="106"/>
      <c r="FA112" s="106"/>
      <c r="FB112" s="106"/>
      <c r="FC112" s="106"/>
      <c r="FD112" s="106"/>
      <c r="FE112" s="107"/>
    </row>
    <row r="113" spans="1:161" ht="11.25" customHeight="1">
      <c r="A113" s="92" t="s">
        <v>174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4"/>
      <c r="BX113" s="95" t="s">
        <v>172</v>
      </c>
      <c r="BY113" s="96"/>
      <c r="BZ113" s="96"/>
      <c r="CA113" s="96"/>
      <c r="CB113" s="96"/>
      <c r="CC113" s="96"/>
      <c r="CD113" s="96"/>
      <c r="CE113" s="97"/>
      <c r="CF113" s="98" t="s">
        <v>173</v>
      </c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100"/>
      <c r="CS113" s="101" t="s">
        <v>135</v>
      </c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7"/>
      <c r="DF113" s="102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4"/>
      <c r="DS113" s="102"/>
      <c r="DT113" s="103"/>
      <c r="DU113" s="103"/>
      <c r="DV113" s="103"/>
      <c r="DW113" s="103"/>
      <c r="DX113" s="103"/>
      <c r="DY113" s="103"/>
      <c r="DZ113" s="103"/>
      <c r="EA113" s="103"/>
      <c r="EB113" s="103"/>
      <c r="EC113" s="103"/>
      <c r="ED113" s="103"/>
      <c r="EE113" s="104"/>
      <c r="EF113" s="102"/>
      <c r="EG113" s="103"/>
      <c r="EH113" s="103"/>
      <c r="EI113" s="103"/>
      <c r="EJ113" s="103"/>
      <c r="EK113" s="103"/>
      <c r="EL113" s="103"/>
      <c r="EM113" s="103"/>
      <c r="EN113" s="103"/>
      <c r="EO113" s="103"/>
      <c r="EP113" s="103"/>
      <c r="EQ113" s="103"/>
      <c r="ER113" s="104"/>
      <c r="ES113" s="105" t="s">
        <v>50</v>
      </c>
      <c r="ET113" s="106"/>
      <c r="EU113" s="106"/>
      <c r="EV113" s="106"/>
      <c r="EW113" s="106"/>
      <c r="EX113" s="106"/>
      <c r="EY113" s="106"/>
      <c r="EZ113" s="106"/>
      <c r="FA113" s="106"/>
      <c r="FB113" s="106"/>
      <c r="FC113" s="106"/>
      <c r="FD113" s="106"/>
      <c r="FE113" s="107"/>
    </row>
    <row r="114" spans="1:161" ht="14.25" customHeight="1"/>
  </sheetData>
  <mergeCells count="734">
    <mergeCell ref="EF113:ER113"/>
    <mergeCell ref="ES113:FE113"/>
    <mergeCell ref="A63:BW63"/>
    <mergeCell ref="BX63:CE63"/>
    <mergeCell ref="CF63:CR63"/>
    <mergeCell ref="CS63:DE63"/>
    <mergeCell ref="DF63:DR63"/>
    <mergeCell ref="DS63:EE63"/>
    <mergeCell ref="EF63:ER63"/>
    <mergeCell ref="ES63:FE63"/>
    <mergeCell ref="A113:BW113"/>
    <mergeCell ref="BX113:CE113"/>
    <mergeCell ref="CF113:CR113"/>
    <mergeCell ref="CS113:DE113"/>
    <mergeCell ref="DF113:DR113"/>
    <mergeCell ref="DS113:EE113"/>
    <mergeCell ref="EF111:ER111"/>
    <mergeCell ref="ES111:FE111"/>
    <mergeCell ref="A112:BW112"/>
    <mergeCell ref="BX112:CE112"/>
    <mergeCell ref="CF112:CR112"/>
    <mergeCell ref="CS112:DE112"/>
    <mergeCell ref="DF112:DR112"/>
    <mergeCell ref="DS112:EE112"/>
    <mergeCell ref="EF112:ER112"/>
    <mergeCell ref="ES112:FE112"/>
    <mergeCell ref="A111:BW111"/>
    <mergeCell ref="BX111:CE111"/>
    <mergeCell ref="CF111:CR111"/>
    <mergeCell ref="CS111:DE111"/>
    <mergeCell ref="DF111:DR111"/>
    <mergeCell ref="DS111:EE111"/>
    <mergeCell ref="EF109:ER109"/>
    <mergeCell ref="ES109:FE109"/>
    <mergeCell ref="A110:BW110"/>
    <mergeCell ref="BX110:CE110"/>
    <mergeCell ref="CF110:CR110"/>
    <mergeCell ref="CS110:DE110"/>
    <mergeCell ref="DF110:DR110"/>
    <mergeCell ref="DS110:EE110"/>
    <mergeCell ref="EF110:ER110"/>
    <mergeCell ref="ES110:FE110"/>
    <mergeCell ref="A109:BW109"/>
    <mergeCell ref="BX109:CE109"/>
    <mergeCell ref="CF109:CR109"/>
    <mergeCell ref="CS109:DE109"/>
    <mergeCell ref="DF109:DR109"/>
    <mergeCell ref="DS109:EE109"/>
    <mergeCell ref="EF107:ER107"/>
    <mergeCell ref="ES107:FE107"/>
    <mergeCell ref="A108:BW108"/>
    <mergeCell ref="BX108:CE108"/>
    <mergeCell ref="CF108:CR108"/>
    <mergeCell ref="CS108:DE108"/>
    <mergeCell ref="DF108:DR108"/>
    <mergeCell ref="DS108:EE108"/>
    <mergeCell ref="EF108:ER108"/>
    <mergeCell ref="ES108:FE108"/>
    <mergeCell ref="A107:BW107"/>
    <mergeCell ref="BX107:CE107"/>
    <mergeCell ref="CF107:CR107"/>
    <mergeCell ref="CS107:DE107"/>
    <mergeCell ref="DF107:DR107"/>
    <mergeCell ref="DS107:EE107"/>
    <mergeCell ref="EF105:ER105"/>
    <mergeCell ref="ES105:FE105"/>
    <mergeCell ref="A106:BW106"/>
    <mergeCell ref="BX106:CE106"/>
    <mergeCell ref="CF106:CR106"/>
    <mergeCell ref="CS106:DE106"/>
    <mergeCell ref="DF106:DR106"/>
    <mergeCell ref="DS106:EE106"/>
    <mergeCell ref="EF106:ER106"/>
    <mergeCell ref="ES106:FE106"/>
    <mergeCell ref="A105:BW105"/>
    <mergeCell ref="BX105:CE105"/>
    <mergeCell ref="CF105:CR105"/>
    <mergeCell ref="CS105:DE105"/>
    <mergeCell ref="DF105:DR105"/>
    <mergeCell ref="DS105:EE105"/>
    <mergeCell ref="EF103:ER103"/>
    <mergeCell ref="ES103:FE103"/>
    <mergeCell ref="A104:BW104"/>
    <mergeCell ref="BX104:CE104"/>
    <mergeCell ref="CF104:CR104"/>
    <mergeCell ref="CS104:DE104"/>
    <mergeCell ref="DF104:DR104"/>
    <mergeCell ref="DS104:EE104"/>
    <mergeCell ref="EF104:ER104"/>
    <mergeCell ref="ES104:FE104"/>
    <mergeCell ref="A103:BW103"/>
    <mergeCell ref="BX103:CE103"/>
    <mergeCell ref="CF103:CR103"/>
    <mergeCell ref="CS103:DE103"/>
    <mergeCell ref="DF103:DR103"/>
    <mergeCell ref="DS103:EE103"/>
    <mergeCell ref="EF101:ER101"/>
    <mergeCell ref="ES101:FE101"/>
    <mergeCell ref="A102:BW102"/>
    <mergeCell ref="BX102:CE102"/>
    <mergeCell ref="CF102:CR102"/>
    <mergeCell ref="CS102:DE102"/>
    <mergeCell ref="DF102:DR102"/>
    <mergeCell ref="DS102:EE102"/>
    <mergeCell ref="EF102:ER102"/>
    <mergeCell ref="ES102:FE102"/>
    <mergeCell ref="A101:BW101"/>
    <mergeCell ref="BX101:CE101"/>
    <mergeCell ref="CF101:CR101"/>
    <mergeCell ref="CS101:DE101"/>
    <mergeCell ref="DF101:DR101"/>
    <mergeCell ref="DS101:EE101"/>
    <mergeCell ref="EF99:ER99"/>
    <mergeCell ref="ES99:FE99"/>
    <mergeCell ref="A100:BW100"/>
    <mergeCell ref="BX100:CE100"/>
    <mergeCell ref="CF100:CR100"/>
    <mergeCell ref="CS100:DE100"/>
    <mergeCell ref="DF100:DR100"/>
    <mergeCell ref="DS100:EE100"/>
    <mergeCell ref="EF100:ER100"/>
    <mergeCell ref="ES100:FE100"/>
    <mergeCell ref="A99:BW99"/>
    <mergeCell ref="BX99:CE99"/>
    <mergeCell ref="CF99:CR99"/>
    <mergeCell ref="CS99:DE99"/>
    <mergeCell ref="DF99:DR99"/>
    <mergeCell ref="DS99:EE99"/>
    <mergeCell ref="EF97:ER97"/>
    <mergeCell ref="ES97:FE97"/>
    <mergeCell ref="A98:BW98"/>
    <mergeCell ref="BX98:CE98"/>
    <mergeCell ref="CF98:CR98"/>
    <mergeCell ref="CS98:DE98"/>
    <mergeCell ref="DF98:DR98"/>
    <mergeCell ref="DS98:EE98"/>
    <mergeCell ref="EF98:ER98"/>
    <mergeCell ref="ES98:FE98"/>
    <mergeCell ref="A97:BW97"/>
    <mergeCell ref="BX97:CE97"/>
    <mergeCell ref="CF97:CR97"/>
    <mergeCell ref="CS97:DE97"/>
    <mergeCell ref="DF97:DR97"/>
    <mergeCell ref="DS97:EE97"/>
    <mergeCell ref="EF95:ER95"/>
    <mergeCell ref="ES95:FE95"/>
    <mergeCell ref="A96:BW96"/>
    <mergeCell ref="BX96:CE96"/>
    <mergeCell ref="CF96:CR96"/>
    <mergeCell ref="CS96:DE96"/>
    <mergeCell ref="DF96:DR96"/>
    <mergeCell ref="DS96:EE96"/>
    <mergeCell ref="EF96:ER96"/>
    <mergeCell ref="ES96:FE96"/>
    <mergeCell ref="A95:BW95"/>
    <mergeCell ref="BX95:CE95"/>
    <mergeCell ref="CF95:CR95"/>
    <mergeCell ref="CS95:DE95"/>
    <mergeCell ref="DF95:DR95"/>
    <mergeCell ref="DS95:EE95"/>
    <mergeCell ref="EF93:ER93"/>
    <mergeCell ref="ES93:FE93"/>
    <mergeCell ref="A94:BW94"/>
    <mergeCell ref="BX94:CE94"/>
    <mergeCell ref="CF94:CR94"/>
    <mergeCell ref="CS94:DE94"/>
    <mergeCell ref="DF94:DR94"/>
    <mergeCell ref="DS94:EE94"/>
    <mergeCell ref="EF94:ER94"/>
    <mergeCell ref="ES94:FE94"/>
    <mergeCell ref="A93:BW93"/>
    <mergeCell ref="BX93:CE93"/>
    <mergeCell ref="CF93:CR93"/>
    <mergeCell ref="CS93:DE93"/>
    <mergeCell ref="DF93:DR93"/>
    <mergeCell ref="DS93:EE93"/>
    <mergeCell ref="EF91:ER91"/>
    <mergeCell ref="ES91:FE91"/>
    <mergeCell ref="A92:BW92"/>
    <mergeCell ref="BX92:CE92"/>
    <mergeCell ref="CF92:CR92"/>
    <mergeCell ref="CS92:DE92"/>
    <mergeCell ref="DF92:DR92"/>
    <mergeCell ref="DS92:EE92"/>
    <mergeCell ref="EF92:ER92"/>
    <mergeCell ref="ES92:FE92"/>
    <mergeCell ref="A91:BW91"/>
    <mergeCell ref="BX91:CE91"/>
    <mergeCell ref="CF91:CR91"/>
    <mergeCell ref="CS91:DE91"/>
    <mergeCell ref="DF91:DR91"/>
    <mergeCell ref="DS91:EE91"/>
    <mergeCell ref="EF89:ER89"/>
    <mergeCell ref="ES89:FE89"/>
    <mergeCell ref="A90:BW90"/>
    <mergeCell ref="BX90:CE90"/>
    <mergeCell ref="CF90:CR90"/>
    <mergeCell ref="CS90:DE90"/>
    <mergeCell ref="DF90:DR90"/>
    <mergeCell ref="DS90:EE90"/>
    <mergeCell ref="EF90:ER90"/>
    <mergeCell ref="ES90:FE90"/>
    <mergeCell ref="A89:BW89"/>
    <mergeCell ref="BX89:CE89"/>
    <mergeCell ref="CF89:CR89"/>
    <mergeCell ref="CS89:DE89"/>
    <mergeCell ref="DF89:DR89"/>
    <mergeCell ref="DS89:EE89"/>
    <mergeCell ref="EF87:ER87"/>
    <mergeCell ref="ES87:FE87"/>
    <mergeCell ref="A88:BW88"/>
    <mergeCell ref="BX88:CE88"/>
    <mergeCell ref="CF88:CR88"/>
    <mergeCell ref="CS88:DE88"/>
    <mergeCell ref="DF88:DR88"/>
    <mergeCell ref="DS88:EE88"/>
    <mergeCell ref="EF88:ER88"/>
    <mergeCell ref="ES88:FE88"/>
    <mergeCell ref="A87:BW87"/>
    <mergeCell ref="BX87:CE87"/>
    <mergeCell ref="CF87:CR87"/>
    <mergeCell ref="CS87:DE87"/>
    <mergeCell ref="DF87:DR87"/>
    <mergeCell ref="DS87:EE87"/>
    <mergeCell ref="EF85:ER85"/>
    <mergeCell ref="ES85:FE85"/>
    <mergeCell ref="A86:BW86"/>
    <mergeCell ref="BX86:CE86"/>
    <mergeCell ref="CF86:CR86"/>
    <mergeCell ref="CS86:DE86"/>
    <mergeCell ref="DF86:DR86"/>
    <mergeCell ref="DS86:EE86"/>
    <mergeCell ref="EF86:ER86"/>
    <mergeCell ref="ES86:FE86"/>
    <mergeCell ref="A85:BW85"/>
    <mergeCell ref="BX85:CE85"/>
    <mergeCell ref="CF85:CR85"/>
    <mergeCell ref="CS85:DE85"/>
    <mergeCell ref="DF85:DR85"/>
    <mergeCell ref="DS85:EE85"/>
    <mergeCell ref="EF83:ER83"/>
    <mergeCell ref="ES83:FE83"/>
    <mergeCell ref="A84:BW84"/>
    <mergeCell ref="BX84:CE84"/>
    <mergeCell ref="CF84:CR84"/>
    <mergeCell ref="CS84:DE84"/>
    <mergeCell ref="DF84:DR84"/>
    <mergeCell ref="DS84:EE84"/>
    <mergeCell ref="EF84:ER84"/>
    <mergeCell ref="ES84:FE84"/>
    <mergeCell ref="A83:BW83"/>
    <mergeCell ref="BX83:CE83"/>
    <mergeCell ref="CF83:CR83"/>
    <mergeCell ref="CS83:DE83"/>
    <mergeCell ref="DF83:DR83"/>
    <mergeCell ref="DS83:EE83"/>
    <mergeCell ref="EF81:ER81"/>
    <mergeCell ref="ES81:FE81"/>
    <mergeCell ref="A82:BW82"/>
    <mergeCell ref="BX82:CE82"/>
    <mergeCell ref="CF82:CR82"/>
    <mergeCell ref="CS82:DE82"/>
    <mergeCell ref="DF82:DR82"/>
    <mergeCell ref="DS82:EE82"/>
    <mergeCell ref="EF82:ER82"/>
    <mergeCell ref="ES82:FE82"/>
    <mergeCell ref="A81:BW81"/>
    <mergeCell ref="BX81:CE81"/>
    <mergeCell ref="CF81:CR81"/>
    <mergeCell ref="CS81:DE81"/>
    <mergeCell ref="DF81:DR81"/>
    <mergeCell ref="DS81:EE81"/>
    <mergeCell ref="EF79:ER79"/>
    <mergeCell ref="ES79:FE79"/>
    <mergeCell ref="A80:BW80"/>
    <mergeCell ref="BX80:CE80"/>
    <mergeCell ref="CF80:CR80"/>
    <mergeCell ref="CS80:DE80"/>
    <mergeCell ref="DF80:DR80"/>
    <mergeCell ref="DS80:EE80"/>
    <mergeCell ref="EF80:ER80"/>
    <mergeCell ref="ES80:FE80"/>
    <mergeCell ref="A79:BW79"/>
    <mergeCell ref="BX79:CE79"/>
    <mergeCell ref="CF79:CR79"/>
    <mergeCell ref="CS79:DE79"/>
    <mergeCell ref="DF79:DR79"/>
    <mergeCell ref="DS79:EE79"/>
    <mergeCell ref="EF77:ER77"/>
    <mergeCell ref="ES77:FE77"/>
    <mergeCell ref="A78:BW78"/>
    <mergeCell ref="BX78:CE78"/>
    <mergeCell ref="CF78:CR78"/>
    <mergeCell ref="CS78:DE78"/>
    <mergeCell ref="DF78:DR78"/>
    <mergeCell ref="DS78:EE78"/>
    <mergeCell ref="EF78:ER78"/>
    <mergeCell ref="ES78:FE78"/>
    <mergeCell ref="A77:BW77"/>
    <mergeCell ref="BX77:CE77"/>
    <mergeCell ref="CF77:CR77"/>
    <mergeCell ref="CS77:DE77"/>
    <mergeCell ref="DF77:DR77"/>
    <mergeCell ref="DS77:EE77"/>
    <mergeCell ref="EF75:ER75"/>
    <mergeCell ref="ES75:FE75"/>
    <mergeCell ref="A76:BW76"/>
    <mergeCell ref="BX76:CE76"/>
    <mergeCell ref="CF76:CR76"/>
    <mergeCell ref="CS76:DE76"/>
    <mergeCell ref="DF76:DR76"/>
    <mergeCell ref="DS76:EE76"/>
    <mergeCell ref="EF76:ER76"/>
    <mergeCell ref="ES76:FE76"/>
    <mergeCell ref="A75:BW75"/>
    <mergeCell ref="BX75:CE75"/>
    <mergeCell ref="CF75:CR75"/>
    <mergeCell ref="CS75:DE75"/>
    <mergeCell ref="DF75:DR75"/>
    <mergeCell ref="DS75:EE75"/>
    <mergeCell ref="EF73:ER73"/>
    <mergeCell ref="ES73:FE73"/>
    <mergeCell ref="A74:BW74"/>
    <mergeCell ref="BX74:CE74"/>
    <mergeCell ref="CF74:CR74"/>
    <mergeCell ref="CS74:DE74"/>
    <mergeCell ref="DF74:DR74"/>
    <mergeCell ref="DS74:EE74"/>
    <mergeCell ref="EF74:ER74"/>
    <mergeCell ref="ES74:FE74"/>
    <mergeCell ref="A73:BW73"/>
    <mergeCell ref="BX73:CE73"/>
    <mergeCell ref="CF73:CR73"/>
    <mergeCell ref="CS73:DE73"/>
    <mergeCell ref="DF73:DR73"/>
    <mergeCell ref="DS73:EE73"/>
    <mergeCell ref="EF71:ER71"/>
    <mergeCell ref="ES71:FE71"/>
    <mergeCell ref="A72:BW72"/>
    <mergeCell ref="BX72:CE72"/>
    <mergeCell ref="CF72:CR72"/>
    <mergeCell ref="CS72:DE72"/>
    <mergeCell ref="DF72:DR72"/>
    <mergeCell ref="DS72:EE72"/>
    <mergeCell ref="EF72:ER72"/>
    <mergeCell ref="ES72:FE72"/>
    <mergeCell ref="A71:BW71"/>
    <mergeCell ref="BX71:CE71"/>
    <mergeCell ref="CF71:CR71"/>
    <mergeCell ref="CS71:DE71"/>
    <mergeCell ref="DF71:DR71"/>
    <mergeCell ref="DS71:EE71"/>
    <mergeCell ref="EF69:ER69"/>
    <mergeCell ref="ES69:FE69"/>
    <mergeCell ref="A70:BW70"/>
    <mergeCell ref="BX70:CE70"/>
    <mergeCell ref="CF70:CR70"/>
    <mergeCell ref="CS70:DE70"/>
    <mergeCell ref="DF70:DR70"/>
    <mergeCell ref="DS70:EE70"/>
    <mergeCell ref="EF70:ER70"/>
    <mergeCell ref="ES70:FE70"/>
    <mergeCell ref="A69:BW69"/>
    <mergeCell ref="BX69:CE69"/>
    <mergeCell ref="CF69:CR69"/>
    <mergeCell ref="CS69:DE69"/>
    <mergeCell ref="DF69:DR69"/>
    <mergeCell ref="DS69:EE69"/>
    <mergeCell ref="EF67:ER67"/>
    <mergeCell ref="ES67:FE67"/>
    <mergeCell ref="A68:BW68"/>
    <mergeCell ref="BX68:CE68"/>
    <mergeCell ref="CF68:CR68"/>
    <mergeCell ref="CS68:DE68"/>
    <mergeCell ref="DF68:DR68"/>
    <mergeCell ref="DS68:EE68"/>
    <mergeCell ref="EF68:ER68"/>
    <mergeCell ref="ES68:FE68"/>
    <mergeCell ref="A67:BW67"/>
    <mergeCell ref="BX67:CE67"/>
    <mergeCell ref="CF67:CR67"/>
    <mergeCell ref="CS67:DE67"/>
    <mergeCell ref="DF67:DR67"/>
    <mergeCell ref="DS67:EE67"/>
    <mergeCell ref="EF65:ER65"/>
    <mergeCell ref="ES65:FE65"/>
    <mergeCell ref="A66:BW66"/>
    <mergeCell ref="BX66:CE66"/>
    <mergeCell ref="CF66:CR66"/>
    <mergeCell ref="CS66:DE66"/>
    <mergeCell ref="DF66:DR66"/>
    <mergeCell ref="DS66:EE66"/>
    <mergeCell ref="EF66:ER66"/>
    <mergeCell ref="ES66:FE66"/>
    <mergeCell ref="A65:BW65"/>
    <mergeCell ref="BX65:CE65"/>
    <mergeCell ref="CF65:CR65"/>
    <mergeCell ref="CS65:DE65"/>
    <mergeCell ref="DF65:DR65"/>
    <mergeCell ref="DS65:EE65"/>
    <mergeCell ref="EF62:ER62"/>
    <mergeCell ref="ES62:FE62"/>
    <mergeCell ref="A64:BW64"/>
    <mergeCell ref="BX64:CE64"/>
    <mergeCell ref="CF64:CR64"/>
    <mergeCell ref="CS64:DE64"/>
    <mergeCell ref="DF64:DR64"/>
    <mergeCell ref="DS64:EE64"/>
    <mergeCell ref="EF64:ER64"/>
    <mergeCell ref="ES64:FE64"/>
    <mergeCell ref="A62:BW62"/>
    <mergeCell ref="BX62:CE62"/>
    <mergeCell ref="CF62:CR62"/>
    <mergeCell ref="CS62:DE62"/>
    <mergeCell ref="DF62:DR62"/>
    <mergeCell ref="DS62:EE62"/>
    <mergeCell ref="EF60:ER60"/>
    <mergeCell ref="ES60:FE60"/>
    <mergeCell ref="A61:BU61"/>
    <mergeCell ref="BX61:CB61"/>
    <mergeCell ref="CF61:CR61"/>
    <mergeCell ref="CS61:DE61"/>
    <mergeCell ref="DF61:DR61"/>
    <mergeCell ref="DS61:EE61"/>
    <mergeCell ref="EF61:ER61"/>
    <mergeCell ref="ES61:FE61"/>
    <mergeCell ref="A60:BW60"/>
    <mergeCell ref="BX60:CE60"/>
    <mergeCell ref="CF60:CR60"/>
    <mergeCell ref="CS60:DE60"/>
    <mergeCell ref="DF60:DR60"/>
    <mergeCell ref="DS60:EE60"/>
    <mergeCell ref="EF58:ER58"/>
    <mergeCell ref="ES58:FE58"/>
    <mergeCell ref="A59:BW59"/>
    <mergeCell ref="BX59:CE59"/>
    <mergeCell ref="CF59:CR59"/>
    <mergeCell ref="CS59:DE59"/>
    <mergeCell ref="DF59:DR59"/>
    <mergeCell ref="DS59:EE59"/>
    <mergeCell ref="EF59:ER59"/>
    <mergeCell ref="ES59:FE59"/>
    <mergeCell ref="A58:BW58"/>
    <mergeCell ref="BX58:CE58"/>
    <mergeCell ref="CF58:CR58"/>
    <mergeCell ref="CS58:DE58"/>
    <mergeCell ref="DF58:DR58"/>
    <mergeCell ref="DS58:EE58"/>
    <mergeCell ref="EF56:ER56"/>
    <mergeCell ref="ES56:FE56"/>
    <mergeCell ref="A57:BW57"/>
    <mergeCell ref="BX57:CE57"/>
    <mergeCell ref="CF57:CR57"/>
    <mergeCell ref="CS57:DE57"/>
    <mergeCell ref="DF57:DR57"/>
    <mergeCell ref="DS57:EE57"/>
    <mergeCell ref="EF57:ER57"/>
    <mergeCell ref="ES57:FE57"/>
    <mergeCell ref="A56:BW56"/>
    <mergeCell ref="BX56:CE56"/>
    <mergeCell ref="CF56:CR56"/>
    <mergeCell ref="CS56:DE56"/>
    <mergeCell ref="DF56:DR56"/>
    <mergeCell ref="DS56:EE56"/>
    <mergeCell ref="EF54:ER54"/>
    <mergeCell ref="ES54:FE54"/>
    <mergeCell ref="A55:BW55"/>
    <mergeCell ref="BX55:CE55"/>
    <mergeCell ref="CF55:CR55"/>
    <mergeCell ref="CS55:DE55"/>
    <mergeCell ref="DF55:DR55"/>
    <mergeCell ref="DS55:EE55"/>
    <mergeCell ref="EF55:ER55"/>
    <mergeCell ref="ES55:FE55"/>
    <mergeCell ref="A54:BW54"/>
    <mergeCell ref="BX54:CE54"/>
    <mergeCell ref="CF54:CR54"/>
    <mergeCell ref="CS54:DE54"/>
    <mergeCell ref="DF54:DR54"/>
    <mergeCell ref="DS54:EE54"/>
    <mergeCell ref="EF52:ER52"/>
    <mergeCell ref="ES52:FE52"/>
    <mergeCell ref="A53:BW53"/>
    <mergeCell ref="BX53:CE53"/>
    <mergeCell ref="CF53:CR53"/>
    <mergeCell ref="CS53:DE53"/>
    <mergeCell ref="DF53:DR53"/>
    <mergeCell ref="DS53:EE53"/>
    <mergeCell ref="EF53:ER53"/>
    <mergeCell ref="ES53:FE53"/>
    <mergeCell ref="A52:BW52"/>
    <mergeCell ref="BX52:CE52"/>
    <mergeCell ref="CF52:CR52"/>
    <mergeCell ref="CS52:DE52"/>
    <mergeCell ref="DF52:DR52"/>
    <mergeCell ref="DS52:EE52"/>
    <mergeCell ref="EF50:ER50"/>
    <mergeCell ref="ES50:FE50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0:BW50"/>
    <mergeCell ref="BX50:CE50"/>
    <mergeCell ref="CF50:CR50"/>
    <mergeCell ref="CS50:DE50"/>
    <mergeCell ref="DF50:DR50"/>
    <mergeCell ref="DS50:EE50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48:BW48"/>
    <mergeCell ref="BX48:CE48"/>
    <mergeCell ref="CF48:CR48"/>
    <mergeCell ref="CS48:DE48"/>
    <mergeCell ref="DF48:DR48"/>
    <mergeCell ref="DS48:EE48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6:BW46"/>
    <mergeCell ref="BX46:CE46"/>
    <mergeCell ref="CF46:CR46"/>
    <mergeCell ref="CS46:DE46"/>
    <mergeCell ref="DF46:DR46"/>
    <mergeCell ref="DS46:EE46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EF42:ER42"/>
    <mergeCell ref="ES42:FE42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2:BW42"/>
    <mergeCell ref="BX42:CE42"/>
    <mergeCell ref="CF42:CR42"/>
    <mergeCell ref="CS42:DE42"/>
    <mergeCell ref="DF42:DR42"/>
    <mergeCell ref="DS42:EE42"/>
    <mergeCell ref="ES40:FE40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EF38:ER39"/>
    <mergeCell ref="ES38:FE39"/>
    <mergeCell ref="A39:BW39"/>
    <mergeCell ref="A40:BW40"/>
    <mergeCell ref="BX40:CE40"/>
    <mergeCell ref="CF40:CR40"/>
    <mergeCell ref="CS40:DE40"/>
    <mergeCell ref="DF40:DR40"/>
    <mergeCell ref="DS40:EE40"/>
    <mergeCell ref="EF40:ER40"/>
    <mergeCell ref="A38:BW38"/>
    <mergeCell ref="BX38:CE39"/>
    <mergeCell ref="CF38:CR39"/>
    <mergeCell ref="CS38:DE39"/>
    <mergeCell ref="DF38:DR39"/>
    <mergeCell ref="DS38:EE39"/>
    <mergeCell ref="EF36:ER36"/>
    <mergeCell ref="ES36:FE36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6:BW36"/>
    <mergeCell ref="BX36:CE36"/>
    <mergeCell ref="CF36:CR36"/>
    <mergeCell ref="CS36:DE36"/>
    <mergeCell ref="DF36:DR36"/>
    <mergeCell ref="DS36:EE36"/>
    <mergeCell ref="ES33:FE34"/>
    <mergeCell ref="A34:BU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1:ER32"/>
    <mergeCell ref="ES31:FE32"/>
    <mergeCell ref="A32:BU32"/>
    <mergeCell ref="A33:BW33"/>
    <mergeCell ref="BX33:CE34"/>
    <mergeCell ref="CF33:CR34"/>
    <mergeCell ref="CS33:DE34"/>
    <mergeCell ref="DF33:DR34"/>
    <mergeCell ref="DS33:EE34"/>
    <mergeCell ref="EF33:ER34"/>
    <mergeCell ref="A31:BW31"/>
    <mergeCell ref="BX31:CE32"/>
    <mergeCell ref="CF31:CR32"/>
    <mergeCell ref="CS31:DE32"/>
    <mergeCell ref="DF31:DR32"/>
    <mergeCell ref="DS31:EE32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9:BW29"/>
    <mergeCell ref="BX29:CE29"/>
    <mergeCell ref="CF29:CR29"/>
    <mergeCell ref="CS29:DE29"/>
    <mergeCell ref="DF29:DR29"/>
    <mergeCell ref="DS29:EE29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7:BW27"/>
    <mergeCell ref="BX27:CE27"/>
    <mergeCell ref="CF27:CR27"/>
    <mergeCell ref="CS27:DE27"/>
    <mergeCell ref="DF27:DR27"/>
    <mergeCell ref="DS27:EE27"/>
    <mergeCell ref="EL25:EN25"/>
    <mergeCell ref="EO25:ER25"/>
    <mergeCell ref="ES25:FE26"/>
    <mergeCell ref="DF26:DR26"/>
    <mergeCell ref="DS26:EE26"/>
    <mergeCell ref="EF26:ER26"/>
    <mergeCell ref="DL25:DN25"/>
    <mergeCell ref="DO25:DR25"/>
    <mergeCell ref="DS25:DX25"/>
    <mergeCell ref="DY25:EA25"/>
    <mergeCell ref="EB25:EE25"/>
    <mergeCell ref="EF25:EK25"/>
    <mergeCell ref="K19:EC19"/>
    <mergeCell ref="ES19:FE19"/>
    <mergeCell ref="ES20:FE20"/>
    <mergeCell ref="A22:FE22"/>
    <mergeCell ref="A24:BW26"/>
    <mergeCell ref="BX24:CE26"/>
    <mergeCell ref="CF24:CR26"/>
    <mergeCell ref="CS24:DE26"/>
    <mergeCell ref="DF24:FE24"/>
    <mergeCell ref="DF25:DK25"/>
    <mergeCell ref="A15:AA15"/>
    <mergeCell ref="ES15:FE15"/>
    <mergeCell ref="AB16:DP16"/>
    <mergeCell ref="ES16:FE16"/>
    <mergeCell ref="ES17:FE17"/>
    <mergeCell ref="ES18:FE18"/>
    <mergeCell ref="ES12:FE13"/>
    <mergeCell ref="BG14:BJ14"/>
    <mergeCell ref="BK14:BM14"/>
    <mergeCell ref="BN14:BO14"/>
    <mergeCell ref="BQ14:CE14"/>
    <mergeCell ref="CF14:CH14"/>
    <mergeCell ref="CI14:CK14"/>
    <mergeCell ref="ES14:FE14"/>
    <mergeCell ref="AY11:DC11"/>
    <mergeCell ref="AY12:BE12"/>
    <mergeCell ref="BF12:BH12"/>
    <mergeCell ref="BI12:CD12"/>
    <mergeCell ref="CE12:CG12"/>
    <mergeCell ref="CH12:CL12"/>
    <mergeCell ref="CM12:CO12"/>
    <mergeCell ref="CP12:CX12"/>
    <mergeCell ref="DW8:EI8"/>
    <mergeCell ref="EL8:FE8"/>
    <mergeCell ref="DW9:DX9"/>
    <mergeCell ref="DY9:EA9"/>
    <mergeCell ref="EB9:EC9"/>
    <mergeCell ref="EE9:ES9"/>
    <mergeCell ref="ET9:EV9"/>
    <mergeCell ref="EW9:EY9"/>
    <mergeCell ref="DW2:FE2"/>
    <mergeCell ref="DW3:FE3"/>
    <mergeCell ref="DW4:FE4"/>
    <mergeCell ref="DW5:FE5"/>
    <mergeCell ref="DW6:FE6"/>
    <mergeCell ref="DW7:EI7"/>
    <mergeCell ref="EL7:FE7"/>
  </mergeCells>
  <pageMargins left="0.59055118110236227" right="0.51181102362204722" top="0.78740157480314965" bottom="0.31496062992125984" header="0.19685039370078741" footer="0.19685039370078741"/>
  <pageSetup paperSize="9" scale="98" orientation="landscape" r:id="rId1"/>
  <headerFooter alignWithMargins="0"/>
  <rowBreaks count="2" manualBreakCount="2">
    <brk id="40" max="160" man="1"/>
    <brk id="76" max="160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G47"/>
  <sheetViews>
    <sheetView tabSelected="1" view="pageBreakPreview" topLeftCell="A7" zoomScale="110" zoomScaleSheetLayoutView="100" workbookViewId="0">
      <selection activeCell="DH22" sqref="DH22:DT22"/>
    </sheetView>
  </sheetViews>
  <sheetFormatPr defaultColWidth="0.85546875" defaultRowHeight="11.25"/>
  <cols>
    <col min="1" max="2" width="0.85546875" style="86" customWidth="1"/>
    <col min="3" max="60" width="0.85546875" style="86"/>
    <col min="61" max="61" width="0.85546875" style="86" customWidth="1"/>
    <col min="62" max="64" width="0.85546875" style="86"/>
    <col min="65" max="65" width="0.85546875" style="86" customWidth="1"/>
    <col min="66" max="75" width="0.85546875" style="86"/>
    <col min="76" max="77" width="0.85546875" style="86" customWidth="1"/>
    <col min="78" max="105" width="0.85546875" style="86"/>
    <col min="106" max="106" width="0.85546875" style="86" customWidth="1"/>
    <col min="107" max="109" width="0.85546875" style="86" hidden="1" customWidth="1"/>
    <col min="110" max="110" width="8.85546875" style="86" customWidth="1"/>
    <col min="111" max="111" width="9" style="86" customWidth="1"/>
    <col min="112" max="16384" width="0.85546875" style="86"/>
  </cols>
  <sheetData>
    <row r="1" spans="1:163" s="9" customFormat="1" ht="13.5" customHeight="1">
      <c r="B1" s="144" t="s">
        <v>177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</row>
    <row r="2" spans="1:163" hidden="1"/>
    <row r="3" spans="1:163" ht="11.25" customHeight="1">
      <c r="A3" s="148" t="s">
        <v>178</v>
      </c>
      <c r="B3" s="149"/>
      <c r="C3" s="149"/>
      <c r="D3" s="149"/>
      <c r="E3" s="149"/>
      <c r="F3" s="149"/>
      <c r="G3" s="149"/>
      <c r="H3" s="150"/>
      <c r="I3" s="130" t="s">
        <v>30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1"/>
      <c r="CN3" s="148" t="s">
        <v>179</v>
      </c>
      <c r="CO3" s="149"/>
      <c r="CP3" s="149"/>
      <c r="CQ3" s="149"/>
      <c r="CR3" s="149"/>
      <c r="CS3" s="149"/>
      <c r="CT3" s="149"/>
      <c r="CU3" s="150"/>
      <c r="CV3" s="148" t="s">
        <v>180</v>
      </c>
      <c r="CW3" s="149"/>
      <c r="CX3" s="149"/>
      <c r="CY3" s="149"/>
      <c r="CZ3" s="149"/>
      <c r="DA3" s="149"/>
      <c r="DB3" s="149"/>
      <c r="DC3" s="149"/>
      <c r="DD3" s="149"/>
      <c r="DE3" s="150"/>
      <c r="DF3" s="288" t="s">
        <v>181</v>
      </c>
      <c r="DG3" s="288" t="s">
        <v>182</v>
      </c>
      <c r="DH3" s="157" t="s">
        <v>34</v>
      </c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9"/>
    </row>
    <row r="4" spans="1:163" ht="11.25" customHeight="1">
      <c r="A4" s="151"/>
      <c r="B4" s="152"/>
      <c r="C4" s="152"/>
      <c r="D4" s="152"/>
      <c r="E4" s="152"/>
      <c r="F4" s="152"/>
      <c r="G4" s="152"/>
      <c r="H4" s="15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4"/>
      <c r="CN4" s="151"/>
      <c r="CO4" s="152"/>
      <c r="CP4" s="152"/>
      <c r="CQ4" s="152"/>
      <c r="CR4" s="152"/>
      <c r="CS4" s="152"/>
      <c r="CT4" s="152"/>
      <c r="CU4" s="153"/>
      <c r="CV4" s="151"/>
      <c r="CW4" s="152"/>
      <c r="CX4" s="152"/>
      <c r="CY4" s="152"/>
      <c r="CZ4" s="152"/>
      <c r="DA4" s="152"/>
      <c r="DB4" s="152"/>
      <c r="DC4" s="152"/>
      <c r="DD4" s="152"/>
      <c r="DE4" s="153"/>
      <c r="DF4" s="289"/>
      <c r="DG4" s="289"/>
      <c r="DH4" s="123" t="s">
        <v>35</v>
      </c>
      <c r="DI4" s="124"/>
      <c r="DJ4" s="124"/>
      <c r="DK4" s="124"/>
      <c r="DL4" s="124"/>
      <c r="DM4" s="124"/>
      <c r="DN4" s="125" t="s">
        <v>5</v>
      </c>
      <c r="DO4" s="125"/>
      <c r="DP4" s="125"/>
      <c r="DQ4" s="139" t="s">
        <v>6</v>
      </c>
      <c r="DR4" s="139"/>
      <c r="DS4" s="139"/>
      <c r="DT4" s="140"/>
      <c r="DU4" s="123" t="s">
        <v>35</v>
      </c>
      <c r="DV4" s="124"/>
      <c r="DW4" s="124"/>
      <c r="DX4" s="124"/>
      <c r="DY4" s="124"/>
      <c r="DZ4" s="124"/>
      <c r="EA4" s="125" t="s">
        <v>9</v>
      </c>
      <c r="EB4" s="125"/>
      <c r="EC4" s="125"/>
      <c r="ED4" s="139" t="s">
        <v>6</v>
      </c>
      <c r="EE4" s="139"/>
      <c r="EF4" s="139"/>
      <c r="EG4" s="140"/>
      <c r="EH4" s="123" t="s">
        <v>35</v>
      </c>
      <c r="EI4" s="124"/>
      <c r="EJ4" s="124"/>
      <c r="EK4" s="124"/>
      <c r="EL4" s="124"/>
      <c r="EM4" s="124"/>
      <c r="EN4" s="125" t="s">
        <v>11</v>
      </c>
      <c r="EO4" s="125"/>
      <c r="EP4" s="125"/>
      <c r="EQ4" s="139" t="s">
        <v>6</v>
      </c>
      <c r="ER4" s="139"/>
      <c r="ES4" s="139"/>
      <c r="ET4" s="140"/>
      <c r="EU4" s="148" t="s">
        <v>36</v>
      </c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50"/>
    </row>
    <row r="5" spans="1:163" ht="35.25" customHeight="1">
      <c r="A5" s="154"/>
      <c r="B5" s="155"/>
      <c r="C5" s="155"/>
      <c r="D5" s="155"/>
      <c r="E5" s="155"/>
      <c r="F5" s="155"/>
      <c r="G5" s="155"/>
      <c r="H5" s="15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7"/>
      <c r="CN5" s="154"/>
      <c r="CO5" s="155"/>
      <c r="CP5" s="155"/>
      <c r="CQ5" s="155"/>
      <c r="CR5" s="155"/>
      <c r="CS5" s="155"/>
      <c r="CT5" s="155"/>
      <c r="CU5" s="156"/>
      <c r="CV5" s="154"/>
      <c r="CW5" s="155"/>
      <c r="CX5" s="155"/>
      <c r="CY5" s="155"/>
      <c r="CZ5" s="155"/>
      <c r="DA5" s="155"/>
      <c r="DB5" s="155"/>
      <c r="DC5" s="155"/>
      <c r="DD5" s="155"/>
      <c r="DE5" s="156"/>
      <c r="DF5" s="290"/>
      <c r="DG5" s="290"/>
      <c r="DH5" s="160" t="s">
        <v>183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2"/>
      <c r="DU5" s="160" t="s">
        <v>184</v>
      </c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2"/>
      <c r="EH5" s="160" t="s">
        <v>185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2"/>
      <c r="EU5" s="154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6"/>
    </row>
    <row r="6" spans="1:163" ht="12" thickBot="1">
      <c r="A6" s="166" t="s">
        <v>40</v>
      </c>
      <c r="B6" s="167"/>
      <c r="C6" s="167"/>
      <c r="D6" s="167"/>
      <c r="E6" s="167"/>
      <c r="F6" s="167"/>
      <c r="G6" s="167"/>
      <c r="H6" s="168"/>
      <c r="I6" s="167" t="s">
        <v>41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8"/>
      <c r="CN6" s="169" t="s">
        <v>42</v>
      </c>
      <c r="CO6" s="170"/>
      <c r="CP6" s="170"/>
      <c r="CQ6" s="170"/>
      <c r="CR6" s="170"/>
      <c r="CS6" s="170"/>
      <c r="CT6" s="170"/>
      <c r="CU6" s="171"/>
      <c r="CV6" s="169" t="s">
        <v>43</v>
      </c>
      <c r="CW6" s="170"/>
      <c r="CX6" s="170"/>
      <c r="CY6" s="170"/>
      <c r="CZ6" s="170"/>
      <c r="DA6" s="170"/>
      <c r="DB6" s="170"/>
      <c r="DC6" s="170"/>
      <c r="DD6" s="170"/>
      <c r="DE6" s="171"/>
      <c r="DF6" s="87" t="s">
        <v>186</v>
      </c>
      <c r="DG6" s="87" t="s">
        <v>187</v>
      </c>
      <c r="DH6" s="141" t="s">
        <v>44</v>
      </c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3"/>
      <c r="DU6" s="141" t="s">
        <v>45</v>
      </c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3"/>
      <c r="EH6" s="141" t="s">
        <v>46</v>
      </c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3"/>
      <c r="EU6" s="141" t="s">
        <v>47</v>
      </c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3"/>
    </row>
    <row r="7" spans="1:163" ht="12.75" customHeight="1">
      <c r="A7" s="219">
        <v>1</v>
      </c>
      <c r="B7" s="217"/>
      <c r="C7" s="217"/>
      <c r="D7" s="217"/>
      <c r="E7" s="217"/>
      <c r="F7" s="217"/>
      <c r="G7" s="217"/>
      <c r="H7" s="218"/>
      <c r="I7" s="214" t="s">
        <v>188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91" t="s">
        <v>189</v>
      </c>
      <c r="CO7" s="292"/>
      <c r="CP7" s="292"/>
      <c r="CQ7" s="292"/>
      <c r="CR7" s="292"/>
      <c r="CS7" s="292"/>
      <c r="CT7" s="292"/>
      <c r="CU7" s="293"/>
      <c r="CV7" s="101" t="s">
        <v>50</v>
      </c>
      <c r="CW7" s="96"/>
      <c r="CX7" s="96"/>
      <c r="CY7" s="96"/>
      <c r="CZ7" s="96"/>
      <c r="DA7" s="96"/>
      <c r="DB7" s="96"/>
      <c r="DC7" s="96"/>
      <c r="DD7" s="96"/>
      <c r="DE7" s="97"/>
      <c r="DF7" s="82" t="s">
        <v>190</v>
      </c>
      <c r="DG7" s="82"/>
      <c r="DH7" s="285">
        <f>DH10+DH13</f>
        <v>2127986.7600000002</v>
      </c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7"/>
      <c r="DU7" s="285">
        <f>DU10+DU13</f>
        <v>1944591.37</v>
      </c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7"/>
      <c r="EH7" s="285">
        <f>EH10+EH13</f>
        <v>1944591.37</v>
      </c>
      <c r="EI7" s="286"/>
      <c r="EJ7" s="286"/>
      <c r="EK7" s="286"/>
      <c r="EL7" s="286"/>
      <c r="EM7" s="286"/>
      <c r="EN7" s="286"/>
      <c r="EO7" s="286"/>
      <c r="EP7" s="286"/>
      <c r="EQ7" s="286"/>
      <c r="ER7" s="286"/>
      <c r="ES7" s="286"/>
      <c r="ET7" s="287"/>
      <c r="EU7" s="105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7"/>
    </row>
    <row r="8" spans="1:163" ht="48.75" customHeight="1">
      <c r="A8" s="173" t="s">
        <v>191</v>
      </c>
      <c r="B8" s="116"/>
      <c r="C8" s="116"/>
      <c r="D8" s="116"/>
      <c r="E8" s="116"/>
      <c r="F8" s="116"/>
      <c r="G8" s="116"/>
      <c r="H8" s="172"/>
      <c r="I8" s="259" t="s">
        <v>192</v>
      </c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115" t="s">
        <v>193</v>
      </c>
      <c r="CO8" s="116"/>
      <c r="CP8" s="116"/>
      <c r="CQ8" s="116"/>
      <c r="CR8" s="116"/>
      <c r="CS8" s="116"/>
      <c r="CT8" s="116"/>
      <c r="CU8" s="172"/>
      <c r="CV8" s="173" t="s">
        <v>50</v>
      </c>
      <c r="CW8" s="116"/>
      <c r="CX8" s="116"/>
      <c r="CY8" s="116"/>
      <c r="CZ8" s="116"/>
      <c r="DA8" s="116"/>
      <c r="DB8" s="116"/>
      <c r="DC8" s="116"/>
      <c r="DD8" s="116"/>
      <c r="DE8" s="172"/>
      <c r="DF8" s="82"/>
      <c r="DG8" s="82"/>
      <c r="DH8" s="228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30"/>
      <c r="DU8" s="228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30"/>
      <c r="EH8" s="228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30"/>
      <c r="EU8" s="174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7"/>
    </row>
    <row r="9" spans="1:163" ht="24" customHeight="1">
      <c r="A9" s="173" t="s">
        <v>194</v>
      </c>
      <c r="B9" s="116"/>
      <c r="C9" s="116"/>
      <c r="D9" s="116"/>
      <c r="E9" s="116"/>
      <c r="F9" s="116"/>
      <c r="G9" s="116"/>
      <c r="H9" s="172"/>
      <c r="I9" s="259" t="s">
        <v>195</v>
      </c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115" t="s">
        <v>196</v>
      </c>
      <c r="CO9" s="116"/>
      <c r="CP9" s="116"/>
      <c r="CQ9" s="116"/>
      <c r="CR9" s="116"/>
      <c r="CS9" s="116"/>
      <c r="CT9" s="116"/>
      <c r="CU9" s="172"/>
      <c r="CV9" s="173" t="s">
        <v>50</v>
      </c>
      <c r="CW9" s="116"/>
      <c r="CX9" s="116"/>
      <c r="CY9" s="116"/>
      <c r="CZ9" s="116"/>
      <c r="DA9" s="116"/>
      <c r="DB9" s="116"/>
      <c r="DC9" s="116"/>
      <c r="DD9" s="116"/>
      <c r="DE9" s="172"/>
      <c r="DF9" s="82"/>
      <c r="DG9" s="82"/>
      <c r="DH9" s="228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30"/>
      <c r="DU9" s="228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30"/>
      <c r="EH9" s="228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30"/>
      <c r="EU9" s="174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7"/>
    </row>
    <row r="10" spans="1:163" ht="24" customHeight="1">
      <c r="A10" s="173" t="s">
        <v>197</v>
      </c>
      <c r="B10" s="116"/>
      <c r="C10" s="116"/>
      <c r="D10" s="116"/>
      <c r="E10" s="116"/>
      <c r="F10" s="116"/>
      <c r="G10" s="116"/>
      <c r="H10" s="172"/>
      <c r="I10" s="259" t="s">
        <v>198</v>
      </c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115" t="s">
        <v>199</v>
      </c>
      <c r="CO10" s="116"/>
      <c r="CP10" s="116"/>
      <c r="CQ10" s="116"/>
      <c r="CR10" s="116"/>
      <c r="CS10" s="116"/>
      <c r="CT10" s="116"/>
      <c r="CU10" s="172"/>
      <c r="CV10" s="173" t="s">
        <v>50</v>
      </c>
      <c r="CW10" s="116"/>
      <c r="CX10" s="116"/>
      <c r="CY10" s="116"/>
      <c r="CZ10" s="116"/>
      <c r="DA10" s="116"/>
      <c r="DB10" s="116"/>
      <c r="DC10" s="116"/>
      <c r="DD10" s="116"/>
      <c r="DE10" s="172"/>
      <c r="DF10" s="82" t="s">
        <v>190</v>
      </c>
      <c r="DG10" s="82"/>
      <c r="DH10" s="248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50"/>
      <c r="DU10" s="248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50"/>
      <c r="EH10" s="248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50"/>
      <c r="EU10" s="174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7"/>
    </row>
    <row r="11" spans="1:163" ht="24" customHeight="1">
      <c r="A11" s="173" t="s">
        <v>200</v>
      </c>
      <c r="B11" s="116"/>
      <c r="C11" s="116"/>
      <c r="D11" s="116"/>
      <c r="E11" s="116"/>
      <c r="F11" s="116"/>
      <c r="G11" s="116"/>
      <c r="H11" s="172"/>
      <c r="I11" s="253" t="s">
        <v>201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2"/>
      <c r="CN11" s="115" t="s">
        <v>202</v>
      </c>
      <c r="CO11" s="116"/>
      <c r="CP11" s="116"/>
      <c r="CQ11" s="116"/>
      <c r="CR11" s="116"/>
      <c r="CS11" s="116"/>
      <c r="CT11" s="116"/>
      <c r="CU11" s="172"/>
      <c r="CV11" s="173" t="s">
        <v>50</v>
      </c>
      <c r="CW11" s="116"/>
      <c r="CX11" s="116"/>
      <c r="CY11" s="116"/>
      <c r="CZ11" s="116"/>
      <c r="DA11" s="116"/>
      <c r="DB11" s="116"/>
      <c r="DC11" s="116"/>
      <c r="DD11" s="116"/>
      <c r="DE11" s="172"/>
      <c r="DF11" s="82" t="s">
        <v>50</v>
      </c>
      <c r="DG11" s="82"/>
      <c r="DH11" s="228" t="s">
        <v>50</v>
      </c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30"/>
      <c r="DU11" s="228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30"/>
      <c r="EH11" s="228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30"/>
      <c r="EU11" s="174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7"/>
    </row>
    <row r="12" spans="1:163" ht="14.25" customHeight="1">
      <c r="A12" s="173"/>
      <c r="B12" s="116"/>
      <c r="C12" s="116"/>
      <c r="D12" s="116"/>
      <c r="E12" s="116"/>
      <c r="F12" s="116"/>
      <c r="G12" s="116"/>
      <c r="H12" s="172"/>
      <c r="I12" s="253" t="s">
        <v>203</v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5"/>
      <c r="CN12" s="115" t="s">
        <v>204</v>
      </c>
      <c r="CO12" s="116"/>
      <c r="CP12" s="116"/>
      <c r="CQ12" s="116"/>
      <c r="CR12" s="116"/>
      <c r="CS12" s="116"/>
      <c r="CT12" s="116"/>
      <c r="CU12" s="172"/>
      <c r="CV12" s="173"/>
      <c r="CW12" s="116"/>
      <c r="CX12" s="116"/>
      <c r="CY12" s="116"/>
      <c r="CZ12" s="116"/>
      <c r="DA12" s="116"/>
      <c r="DB12" s="116"/>
      <c r="DC12" s="116"/>
      <c r="DD12" s="116"/>
      <c r="DE12" s="172"/>
      <c r="DF12" s="82"/>
      <c r="DG12" s="82"/>
      <c r="DH12" s="228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30"/>
      <c r="DU12" s="228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30"/>
      <c r="EH12" s="228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30"/>
      <c r="EU12" s="174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7"/>
    </row>
    <row r="13" spans="1:163" ht="24" customHeight="1">
      <c r="A13" s="173" t="s">
        <v>205</v>
      </c>
      <c r="B13" s="116"/>
      <c r="C13" s="116"/>
      <c r="D13" s="116"/>
      <c r="E13" s="116"/>
      <c r="F13" s="116"/>
      <c r="G13" s="116"/>
      <c r="H13" s="172"/>
      <c r="I13" s="259" t="s">
        <v>206</v>
      </c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115" t="s">
        <v>207</v>
      </c>
      <c r="CO13" s="116"/>
      <c r="CP13" s="116"/>
      <c r="CQ13" s="116"/>
      <c r="CR13" s="116"/>
      <c r="CS13" s="116"/>
      <c r="CT13" s="116"/>
      <c r="CU13" s="172"/>
      <c r="CV13" s="173" t="s">
        <v>50</v>
      </c>
      <c r="CW13" s="116"/>
      <c r="CX13" s="116"/>
      <c r="CY13" s="116"/>
      <c r="CZ13" s="116"/>
      <c r="DA13" s="116"/>
      <c r="DB13" s="116"/>
      <c r="DC13" s="116"/>
      <c r="DD13" s="116"/>
      <c r="DE13" s="172"/>
      <c r="DF13" s="82" t="s">
        <v>190</v>
      </c>
      <c r="DG13" s="82"/>
      <c r="DH13" s="228">
        <f>DH14+DH16+DH19+DH21</f>
        <v>2127986.7600000002</v>
      </c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30"/>
      <c r="DU13" s="228">
        <f>DU14+DU16+DU19+DU21</f>
        <v>1944591.37</v>
      </c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30"/>
      <c r="EH13" s="228">
        <f>EH14+EH16+EH19+EH21</f>
        <v>1944591.37</v>
      </c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30"/>
      <c r="EU13" s="174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7"/>
    </row>
    <row r="14" spans="1:163" ht="32.25" customHeight="1">
      <c r="A14" s="173" t="s">
        <v>208</v>
      </c>
      <c r="B14" s="116"/>
      <c r="C14" s="116"/>
      <c r="D14" s="116"/>
      <c r="E14" s="116"/>
      <c r="F14" s="116"/>
      <c r="G14" s="116"/>
      <c r="H14" s="172"/>
      <c r="I14" s="246" t="s">
        <v>209</v>
      </c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115" t="s">
        <v>210</v>
      </c>
      <c r="CO14" s="116"/>
      <c r="CP14" s="116"/>
      <c r="CQ14" s="116"/>
      <c r="CR14" s="116"/>
      <c r="CS14" s="116"/>
      <c r="CT14" s="116"/>
      <c r="CU14" s="172"/>
      <c r="CV14" s="173" t="s">
        <v>50</v>
      </c>
      <c r="CW14" s="116"/>
      <c r="CX14" s="116"/>
      <c r="CY14" s="116"/>
      <c r="CZ14" s="116"/>
      <c r="DA14" s="116"/>
      <c r="DB14" s="116"/>
      <c r="DC14" s="116"/>
      <c r="DD14" s="116"/>
      <c r="DE14" s="172"/>
      <c r="DF14" s="82" t="s">
        <v>190</v>
      </c>
      <c r="DG14" s="82"/>
      <c r="DH14" s="228">
        <f>951091.37+12000+177934-261138.61</f>
        <v>879886.76000000013</v>
      </c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30"/>
      <c r="DU14" s="228">
        <f>951091.37</f>
        <v>951091.37</v>
      </c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30"/>
      <c r="EH14" s="228">
        <f>951091.37</f>
        <v>951091.37</v>
      </c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30"/>
      <c r="EU14" s="174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7"/>
    </row>
    <row r="15" spans="1:163" ht="20.25" customHeight="1">
      <c r="A15" s="173" t="s">
        <v>211</v>
      </c>
      <c r="B15" s="116"/>
      <c r="C15" s="116"/>
      <c r="D15" s="116"/>
      <c r="E15" s="116"/>
      <c r="F15" s="116"/>
      <c r="G15" s="116"/>
      <c r="H15" s="172"/>
      <c r="I15" s="92" t="s">
        <v>212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115" t="s">
        <v>213</v>
      </c>
      <c r="CO15" s="116"/>
      <c r="CP15" s="116"/>
      <c r="CQ15" s="116"/>
      <c r="CR15" s="116"/>
      <c r="CS15" s="116"/>
      <c r="CT15" s="116"/>
      <c r="CU15" s="172"/>
      <c r="CV15" s="173" t="s">
        <v>50</v>
      </c>
      <c r="CW15" s="116"/>
      <c r="CX15" s="116"/>
      <c r="CY15" s="116"/>
      <c r="CZ15" s="116"/>
      <c r="DA15" s="116"/>
      <c r="DB15" s="116"/>
      <c r="DC15" s="116"/>
      <c r="DD15" s="116"/>
      <c r="DE15" s="172"/>
      <c r="DF15" s="82" t="s">
        <v>190</v>
      </c>
      <c r="DG15" s="82"/>
      <c r="DH15" s="228">
        <f>DH14</f>
        <v>879886.76000000013</v>
      </c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30"/>
      <c r="DU15" s="228">
        <f>DU14</f>
        <v>951091.37</v>
      </c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30"/>
      <c r="EH15" s="228">
        <f>EH14</f>
        <v>951091.37</v>
      </c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30"/>
      <c r="EU15" s="174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7"/>
    </row>
    <row r="16" spans="1:163" ht="24" customHeight="1">
      <c r="A16" s="173" t="s">
        <v>214</v>
      </c>
      <c r="B16" s="116"/>
      <c r="C16" s="116"/>
      <c r="D16" s="116"/>
      <c r="E16" s="116"/>
      <c r="F16" s="116"/>
      <c r="G16" s="116"/>
      <c r="H16" s="172"/>
      <c r="I16" s="246" t="s">
        <v>215</v>
      </c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115" t="s">
        <v>216</v>
      </c>
      <c r="CO16" s="116"/>
      <c r="CP16" s="116"/>
      <c r="CQ16" s="116"/>
      <c r="CR16" s="116"/>
      <c r="CS16" s="116"/>
      <c r="CT16" s="116"/>
      <c r="CU16" s="172"/>
      <c r="CV16" s="173" t="s">
        <v>50</v>
      </c>
      <c r="CW16" s="116"/>
      <c r="CX16" s="116"/>
      <c r="CY16" s="116"/>
      <c r="CZ16" s="116"/>
      <c r="DA16" s="116"/>
      <c r="DB16" s="116"/>
      <c r="DC16" s="116"/>
      <c r="DD16" s="116"/>
      <c r="DE16" s="172"/>
      <c r="DF16" s="82" t="s">
        <v>190</v>
      </c>
      <c r="DG16" s="82"/>
      <c r="DH16" s="228">
        <f>1500+175400</f>
        <v>176900</v>
      </c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30"/>
      <c r="DU16" s="228">
        <f>1500</f>
        <v>1500</v>
      </c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30"/>
      <c r="EH16" s="228">
        <f>1500</f>
        <v>1500</v>
      </c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30"/>
      <c r="EU16" s="174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7"/>
    </row>
    <row r="17" spans="1:163" ht="18.75" customHeight="1">
      <c r="A17" s="173" t="s">
        <v>217</v>
      </c>
      <c r="B17" s="116"/>
      <c r="C17" s="116"/>
      <c r="D17" s="116"/>
      <c r="E17" s="116"/>
      <c r="F17" s="116"/>
      <c r="G17" s="116"/>
      <c r="H17" s="172"/>
      <c r="I17" s="92" t="s">
        <v>212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115" t="s">
        <v>218</v>
      </c>
      <c r="CO17" s="116"/>
      <c r="CP17" s="116"/>
      <c r="CQ17" s="116"/>
      <c r="CR17" s="116"/>
      <c r="CS17" s="116"/>
      <c r="CT17" s="116"/>
      <c r="CU17" s="172"/>
      <c r="CV17" s="173" t="s">
        <v>50</v>
      </c>
      <c r="CW17" s="116"/>
      <c r="CX17" s="116"/>
      <c r="CY17" s="116"/>
      <c r="CZ17" s="116"/>
      <c r="DA17" s="116"/>
      <c r="DB17" s="116"/>
      <c r="DC17" s="116"/>
      <c r="DD17" s="116"/>
      <c r="DE17" s="172"/>
      <c r="DF17" s="82" t="s">
        <v>190</v>
      </c>
      <c r="DG17" s="82"/>
      <c r="DH17" s="228">
        <f>DH16</f>
        <v>176900</v>
      </c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30"/>
      <c r="DU17" s="228">
        <f>DU16</f>
        <v>1500</v>
      </c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30"/>
      <c r="EH17" s="228">
        <f>EH16</f>
        <v>1500</v>
      </c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30"/>
      <c r="EU17" s="174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7"/>
    </row>
    <row r="18" spans="1:163" ht="12" customHeight="1">
      <c r="A18" s="173"/>
      <c r="B18" s="116"/>
      <c r="C18" s="116"/>
      <c r="D18" s="116"/>
      <c r="E18" s="116"/>
      <c r="F18" s="116"/>
      <c r="G18" s="116"/>
      <c r="H18" s="172"/>
      <c r="I18" s="253" t="s">
        <v>203</v>
      </c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5"/>
      <c r="CN18" s="115" t="s">
        <v>219</v>
      </c>
      <c r="CO18" s="116"/>
      <c r="CP18" s="116"/>
      <c r="CQ18" s="116"/>
      <c r="CR18" s="116"/>
      <c r="CS18" s="116"/>
      <c r="CT18" s="116"/>
      <c r="CU18" s="172"/>
      <c r="CV18" s="173"/>
      <c r="CW18" s="116"/>
      <c r="CX18" s="116"/>
      <c r="CY18" s="116"/>
      <c r="CZ18" s="116"/>
      <c r="DA18" s="116"/>
      <c r="DB18" s="116"/>
      <c r="DC18" s="116"/>
      <c r="DD18" s="116"/>
      <c r="DE18" s="172"/>
      <c r="DF18" s="82"/>
      <c r="DG18" s="82"/>
      <c r="DH18" s="228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30"/>
      <c r="DU18" s="228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30"/>
      <c r="EH18" s="228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30"/>
      <c r="EU18" s="174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7"/>
    </row>
    <row r="19" spans="1:163" ht="12.75" customHeight="1">
      <c r="A19" s="173" t="s">
        <v>220</v>
      </c>
      <c r="B19" s="116"/>
      <c r="C19" s="116"/>
      <c r="D19" s="116"/>
      <c r="E19" s="116"/>
      <c r="F19" s="116"/>
      <c r="G19" s="116"/>
      <c r="H19" s="172"/>
      <c r="I19" s="246" t="s">
        <v>221</v>
      </c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115" t="s">
        <v>222</v>
      </c>
      <c r="CO19" s="116"/>
      <c r="CP19" s="116"/>
      <c r="CQ19" s="116"/>
      <c r="CR19" s="116"/>
      <c r="CS19" s="116"/>
      <c r="CT19" s="116"/>
      <c r="CU19" s="172"/>
      <c r="CV19" s="173" t="s">
        <v>50</v>
      </c>
      <c r="CW19" s="116"/>
      <c r="CX19" s="116"/>
      <c r="CY19" s="116"/>
      <c r="CZ19" s="116"/>
      <c r="DA19" s="116"/>
      <c r="DB19" s="116"/>
      <c r="DC19" s="116"/>
      <c r="DD19" s="116"/>
      <c r="DE19" s="172"/>
      <c r="DF19" s="82"/>
      <c r="DG19" s="82"/>
      <c r="DH19" s="228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30"/>
      <c r="DU19" s="228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30"/>
      <c r="EH19" s="228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30"/>
      <c r="EU19" s="174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7"/>
    </row>
    <row r="20" spans="1:163" ht="12.75" customHeight="1">
      <c r="A20" s="173"/>
      <c r="B20" s="116"/>
      <c r="C20" s="116"/>
      <c r="D20" s="116"/>
      <c r="E20" s="116"/>
      <c r="F20" s="116"/>
      <c r="G20" s="116"/>
      <c r="H20" s="172"/>
      <c r="I20" s="253" t="s">
        <v>203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5"/>
      <c r="CN20" s="115" t="s">
        <v>223</v>
      </c>
      <c r="CO20" s="116"/>
      <c r="CP20" s="116"/>
      <c r="CQ20" s="116"/>
      <c r="CR20" s="116"/>
      <c r="CS20" s="116"/>
      <c r="CT20" s="116"/>
      <c r="CU20" s="172"/>
      <c r="CV20" s="173"/>
      <c r="CW20" s="116"/>
      <c r="CX20" s="116"/>
      <c r="CY20" s="116"/>
      <c r="CZ20" s="116"/>
      <c r="DA20" s="116"/>
      <c r="DB20" s="116"/>
      <c r="DC20" s="116"/>
      <c r="DD20" s="116"/>
      <c r="DE20" s="172"/>
      <c r="DF20" s="82"/>
      <c r="DG20" s="82"/>
      <c r="DH20" s="228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30"/>
      <c r="DU20" s="228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30"/>
      <c r="EH20" s="228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30"/>
      <c r="EU20" s="174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7"/>
    </row>
    <row r="21" spans="1:163" ht="12.75" customHeight="1">
      <c r="A21" s="173" t="s">
        <v>224</v>
      </c>
      <c r="B21" s="116"/>
      <c r="C21" s="116"/>
      <c r="D21" s="116"/>
      <c r="E21" s="116"/>
      <c r="F21" s="116"/>
      <c r="G21" s="116"/>
      <c r="H21" s="172"/>
      <c r="I21" s="246" t="s">
        <v>225</v>
      </c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115" t="s">
        <v>226</v>
      </c>
      <c r="CO21" s="116"/>
      <c r="CP21" s="116"/>
      <c r="CQ21" s="116"/>
      <c r="CR21" s="116"/>
      <c r="CS21" s="116"/>
      <c r="CT21" s="116"/>
      <c r="CU21" s="172"/>
      <c r="CV21" s="173" t="s">
        <v>50</v>
      </c>
      <c r="CW21" s="116"/>
      <c r="CX21" s="116"/>
      <c r="CY21" s="116"/>
      <c r="CZ21" s="116"/>
      <c r="DA21" s="116"/>
      <c r="DB21" s="116"/>
      <c r="DC21" s="116"/>
      <c r="DD21" s="116"/>
      <c r="DE21" s="172"/>
      <c r="DF21" s="82" t="s">
        <v>190</v>
      </c>
      <c r="DG21" s="82"/>
      <c r="DH21" s="228">
        <f>992000+79200</f>
        <v>1071200</v>
      </c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30"/>
      <c r="DU21" s="228">
        <f>992000</f>
        <v>992000</v>
      </c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30"/>
      <c r="EH21" s="228">
        <f>992000</f>
        <v>992000</v>
      </c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30"/>
      <c r="EU21" s="174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7"/>
    </row>
    <row r="22" spans="1:163" ht="12.75" customHeight="1">
      <c r="A22" s="173" t="s">
        <v>227</v>
      </c>
      <c r="B22" s="116"/>
      <c r="C22" s="116"/>
      <c r="D22" s="116"/>
      <c r="E22" s="116"/>
      <c r="F22" s="116"/>
      <c r="G22" s="116"/>
      <c r="H22" s="172"/>
      <c r="I22" s="92" t="s">
        <v>212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115" t="s">
        <v>228</v>
      </c>
      <c r="CO22" s="116"/>
      <c r="CP22" s="116"/>
      <c r="CQ22" s="116"/>
      <c r="CR22" s="116"/>
      <c r="CS22" s="116"/>
      <c r="CT22" s="116"/>
      <c r="CU22" s="172"/>
      <c r="CV22" s="173" t="s">
        <v>50</v>
      </c>
      <c r="CW22" s="116"/>
      <c r="CX22" s="116"/>
      <c r="CY22" s="116"/>
      <c r="CZ22" s="116"/>
      <c r="DA22" s="116"/>
      <c r="DB22" s="116"/>
      <c r="DC22" s="116"/>
      <c r="DD22" s="116"/>
      <c r="DE22" s="172"/>
      <c r="DF22" s="82" t="s">
        <v>190</v>
      </c>
      <c r="DG22" s="82"/>
      <c r="DH22" s="228">
        <f>DH21</f>
        <v>1071200</v>
      </c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30"/>
      <c r="DU22" s="228">
        <f>DU21</f>
        <v>992000</v>
      </c>
      <c r="DV22" s="229"/>
      <c r="DW22" s="229"/>
      <c r="DX22" s="229"/>
      <c r="DY22" s="229"/>
      <c r="DZ22" s="229"/>
      <c r="EA22" s="229"/>
      <c r="EB22" s="229"/>
      <c r="EC22" s="229"/>
      <c r="ED22" s="229"/>
      <c r="EE22" s="229"/>
      <c r="EF22" s="229"/>
      <c r="EG22" s="230"/>
      <c r="EH22" s="228">
        <f>EH21</f>
        <v>992000</v>
      </c>
      <c r="EI22" s="229"/>
      <c r="EJ22" s="229"/>
      <c r="EK22" s="229"/>
      <c r="EL22" s="229"/>
      <c r="EM22" s="229"/>
      <c r="EN22" s="229"/>
      <c r="EO22" s="229"/>
      <c r="EP22" s="229"/>
      <c r="EQ22" s="229"/>
      <c r="ER22" s="229"/>
      <c r="ES22" s="229"/>
      <c r="ET22" s="230"/>
      <c r="EU22" s="174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7"/>
    </row>
    <row r="23" spans="1:163" ht="12.75" customHeight="1">
      <c r="A23" s="173"/>
      <c r="B23" s="116"/>
      <c r="C23" s="116"/>
      <c r="D23" s="116"/>
      <c r="E23" s="116"/>
      <c r="F23" s="116"/>
      <c r="G23" s="116"/>
      <c r="H23" s="172"/>
      <c r="I23" s="253" t="s">
        <v>203</v>
      </c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5"/>
      <c r="CN23" s="115" t="s">
        <v>229</v>
      </c>
      <c r="CO23" s="116"/>
      <c r="CP23" s="116"/>
      <c r="CQ23" s="116"/>
      <c r="CR23" s="116"/>
      <c r="CS23" s="116"/>
      <c r="CT23" s="116"/>
      <c r="CU23" s="172"/>
      <c r="CV23" s="173"/>
      <c r="CW23" s="116"/>
      <c r="CX23" s="116"/>
      <c r="CY23" s="116"/>
      <c r="CZ23" s="116"/>
      <c r="DA23" s="116"/>
      <c r="DB23" s="116"/>
      <c r="DC23" s="116"/>
      <c r="DD23" s="116"/>
      <c r="DE23" s="172"/>
      <c r="DF23" s="82"/>
      <c r="DG23" s="82"/>
      <c r="DH23" s="228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30"/>
      <c r="DU23" s="228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30"/>
      <c r="EH23" s="228"/>
      <c r="EI23" s="229"/>
      <c r="EJ23" s="229"/>
      <c r="EK23" s="229"/>
      <c r="EL23" s="229"/>
      <c r="EM23" s="229"/>
      <c r="EN23" s="229"/>
      <c r="EO23" s="229"/>
      <c r="EP23" s="229"/>
      <c r="EQ23" s="229"/>
      <c r="ER23" s="229"/>
      <c r="ES23" s="229"/>
      <c r="ET23" s="230"/>
      <c r="EU23" s="174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7"/>
    </row>
    <row r="24" spans="1:163" ht="24" customHeight="1">
      <c r="A24" s="173" t="s">
        <v>41</v>
      </c>
      <c r="B24" s="116"/>
      <c r="C24" s="116"/>
      <c r="D24" s="116"/>
      <c r="E24" s="116"/>
      <c r="F24" s="116"/>
      <c r="G24" s="116"/>
      <c r="H24" s="172"/>
      <c r="I24" s="253" t="s">
        <v>230</v>
      </c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15" t="s">
        <v>231</v>
      </c>
      <c r="CO24" s="116"/>
      <c r="CP24" s="116"/>
      <c r="CQ24" s="116"/>
      <c r="CR24" s="116"/>
      <c r="CS24" s="116"/>
      <c r="CT24" s="116"/>
      <c r="CU24" s="172"/>
      <c r="CV24" s="173" t="s">
        <v>50</v>
      </c>
      <c r="CW24" s="116"/>
      <c r="CX24" s="116"/>
      <c r="CY24" s="116"/>
      <c r="CZ24" s="116"/>
      <c r="DA24" s="116"/>
      <c r="DB24" s="116"/>
      <c r="DC24" s="116"/>
      <c r="DD24" s="116"/>
      <c r="DE24" s="172"/>
      <c r="DF24" s="82" t="s">
        <v>190</v>
      </c>
      <c r="DG24" s="82"/>
      <c r="DH24" s="228">
        <f>DH13</f>
        <v>2127986.7600000002</v>
      </c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6"/>
      <c r="DU24" s="228">
        <f>DU13</f>
        <v>1944591.37</v>
      </c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6"/>
      <c r="EH24" s="228">
        <f>EH13</f>
        <v>1944591.37</v>
      </c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6"/>
      <c r="EU24" s="174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7"/>
    </row>
    <row r="25" spans="1:163">
      <c r="A25" s="173"/>
      <c r="B25" s="116"/>
      <c r="C25" s="116"/>
      <c r="D25" s="116"/>
      <c r="E25" s="116"/>
      <c r="F25" s="116"/>
      <c r="G25" s="116"/>
      <c r="H25" s="172"/>
      <c r="I25" s="296" t="s">
        <v>232</v>
      </c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8"/>
      <c r="CN25" s="115" t="s">
        <v>233</v>
      </c>
      <c r="CO25" s="116"/>
      <c r="CP25" s="116"/>
      <c r="CQ25" s="116"/>
      <c r="CR25" s="116"/>
      <c r="CS25" s="116"/>
      <c r="CT25" s="116"/>
      <c r="CU25" s="172"/>
      <c r="CV25" s="173"/>
      <c r="CW25" s="116"/>
      <c r="CX25" s="116"/>
      <c r="CY25" s="116"/>
      <c r="CZ25" s="116"/>
      <c r="DA25" s="116"/>
      <c r="DB25" s="116"/>
      <c r="DC25" s="116"/>
      <c r="DD25" s="116"/>
      <c r="DE25" s="172"/>
      <c r="DF25" s="82"/>
      <c r="DG25" s="82"/>
      <c r="DH25" s="174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6"/>
      <c r="DU25" s="174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6"/>
      <c r="EH25" s="174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6"/>
      <c r="EU25" s="174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7"/>
    </row>
    <row r="26" spans="1:163" hidden="1"/>
    <row r="28" spans="1:163" ht="12.75" customHeight="1">
      <c r="AO28" s="294" t="s">
        <v>234</v>
      </c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Y28" s="294" t="s">
        <v>235</v>
      </c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</row>
    <row r="29" spans="1:163" s="3" customFormat="1" ht="8.25">
      <c r="AQ29" s="295" t="s">
        <v>236</v>
      </c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K29" s="108" t="s">
        <v>2</v>
      </c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Y29" s="108" t="s">
        <v>3</v>
      </c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</row>
    <row r="30" spans="1:163" s="3" customFormat="1" ht="3" customHeight="1"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</row>
    <row r="31" spans="1:163" ht="12">
      <c r="I31" s="86" t="s">
        <v>237</v>
      </c>
      <c r="AM31" s="294" t="s">
        <v>277</v>
      </c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G31" s="127" t="s">
        <v>239</v>
      </c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CA31" s="184" t="s">
        <v>240</v>
      </c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</row>
    <row r="32" spans="1:163" s="3" customFormat="1" ht="8.25">
      <c r="AM32" s="108" t="s">
        <v>236</v>
      </c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G32" s="108" t="s">
        <v>241</v>
      </c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CA32" s="108" t="s">
        <v>242</v>
      </c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</row>
    <row r="33" spans="1:96" s="3" customFormat="1" ht="3" customHeight="1"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</row>
    <row r="34" spans="1:96">
      <c r="I34" s="299" t="s">
        <v>4</v>
      </c>
      <c r="J34" s="299"/>
      <c r="K34" s="184" t="s">
        <v>294</v>
      </c>
      <c r="L34" s="184"/>
      <c r="M34" s="184"/>
      <c r="N34" s="114" t="s">
        <v>4</v>
      </c>
      <c r="O34" s="114"/>
      <c r="Q34" s="184" t="s">
        <v>295</v>
      </c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299">
        <v>20</v>
      </c>
      <c r="AG34" s="299"/>
      <c r="AH34" s="299"/>
      <c r="AI34" s="300" t="s">
        <v>5</v>
      </c>
      <c r="AJ34" s="300"/>
      <c r="AK34" s="300"/>
      <c r="AL34" s="86" t="s">
        <v>6</v>
      </c>
    </row>
    <row r="35" spans="1:96" hidden="1"/>
    <row r="36" spans="1:96" ht="14.25" hidden="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8"/>
    </row>
    <row r="37" spans="1:96" ht="12">
      <c r="A37" s="126" t="s">
        <v>243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</row>
    <row r="38" spans="1:96" ht="12">
      <c r="A38" s="294" t="s">
        <v>285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  <c r="CK38" s="301"/>
      <c r="CL38" s="301"/>
      <c r="CM38" s="301"/>
    </row>
    <row r="39" spans="1:96" s="3" customFormat="1" ht="8.25">
      <c r="A39" s="295" t="s">
        <v>245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</row>
    <row r="40" spans="1:96" s="3" customFormat="1" ht="6" hidden="1" customHeight="1">
      <c r="A40" s="19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20"/>
    </row>
    <row r="41" spans="1:96" ht="13.5" customHeigh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AH41" s="294" t="s">
        <v>284</v>
      </c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</row>
    <row r="42" spans="1:96" s="3" customFormat="1" ht="8.25">
      <c r="A42" s="303" t="s">
        <v>2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AH42" s="108" t="s">
        <v>3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</row>
    <row r="44" spans="1:96">
      <c r="A44" s="299" t="s">
        <v>4</v>
      </c>
      <c r="B44" s="299"/>
      <c r="C44" s="184" t="s">
        <v>294</v>
      </c>
      <c r="D44" s="184"/>
      <c r="E44" s="184"/>
      <c r="F44" s="114" t="s">
        <v>4</v>
      </c>
      <c r="G44" s="114"/>
      <c r="I44" s="184" t="s">
        <v>295</v>
      </c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299">
        <v>20</v>
      </c>
      <c r="Y44" s="299"/>
      <c r="Z44" s="299"/>
      <c r="AA44" s="300" t="s">
        <v>5</v>
      </c>
      <c r="AB44" s="300"/>
      <c r="AC44" s="300"/>
      <c r="AD44" s="86" t="s">
        <v>6</v>
      </c>
    </row>
    <row r="45" spans="1:96" ht="13.5" customHeight="1"/>
    <row r="47" spans="1:96" ht="3" customHeight="1"/>
  </sheetData>
  <mergeCells count="212">
    <mergeCell ref="A44:B44"/>
    <mergeCell ref="C44:E44"/>
    <mergeCell ref="F44:G44"/>
    <mergeCell ref="I44:W44"/>
    <mergeCell ref="X44:Z44"/>
    <mergeCell ref="AA44:AC44"/>
    <mergeCell ref="A37:O37"/>
    <mergeCell ref="A38:CM38"/>
    <mergeCell ref="A39:CM39"/>
    <mergeCell ref="A41:Y41"/>
    <mergeCell ref="AH41:CM41"/>
    <mergeCell ref="A42:Y42"/>
    <mergeCell ref="AH42:CM42"/>
    <mergeCell ref="I34:J34"/>
    <mergeCell ref="K34:M34"/>
    <mergeCell ref="N34:O34"/>
    <mergeCell ref="Q34:AE34"/>
    <mergeCell ref="AF34:AH34"/>
    <mergeCell ref="AI34:AK34"/>
    <mergeCell ref="AM31:BD31"/>
    <mergeCell ref="BG31:BX31"/>
    <mergeCell ref="CA31:CR31"/>
    <mergeCell ref="AM32:BD32"/>
    <mergeCell ref="BG32:BX32"/>
    <mergeCell ref="CA32:CR32"/>
    <mergeCell ref="EH25:ET25"/>
    <mergeCell ref="EU25:FG25"/>
    <mergeCell ref="AO28:BI28"/>
    <mergeCell ref="BK28:BV28"/>
    <mergeCell ref="BY28:CR28"/>
    <mergeCell ref="AQ29:BH29"/>
    <mergeCell ref="BK29:BV29"/>
    <mergeCell ref="BY29:CR29"/>
    <mergeCell ref="A25:H25"/>
    <mergeCell ref="I25:CM25"/>
    <mergeCell ref="CN25:CU25"/>
    <mergeCell ref="CV25:DE25"/>
    <mergeCell ref="DH25:DT25"/>
    <mergeCell ref="DU25:EG25"/>
    <mergeCell ref="EH23:ET23"/>
    <mergeCell ref="EU23:FG23"/>
    <mergeCell ref="A24:H24"/>
    <mergeCell ref="I24:CM24"/>
    <mergeCell ref="CN24:CU24"/>
    <mergeCell ref="CV24:DE24"/>
    <mergeCell ref="DH24:DT24"/>
    <mergeCell ref="DU24:EG24"/>
    <mergeCell ref="EH24:ET24"/>
    <mergeCell ref="EU24:FG24"/>
    <mergeCell ref="A23:H23"/>
    <mergeCell ref="I23:CM23"/>
    <mergeCell ref="CN23:CU23"/>
    <mergeCell ref="CV23:DE23"/>
    <mergeCell ref="DH23:DT23"/>
    <mergeCell ref="DU23:EG23"/>
    <mergeCell ref="EH21:ET21"/>
    <mergeCell ref="EU21:FG21"/>
    <mergeCell ref="A22:H22"/>
    <mergeCell ref="I22:CM22"/>
    <mergeCell ref="CN22:CU22"/>
    <mergeCell ref="CV22:DE22"/>
    <mergeCell ref="DH22:DT22"/>
    <mergeCell ref="DU22:EG22"/>
    <mergeCell ref="EH22:ET22"/>
    <mergeCell ref="EU22:FG22"/>
    <mergeCell ref="A21:H21"/>
    <mergeCell ref="I21:CM21"/>
    <mergeCell ref="CN21:CU21"/>
    <mergeCell ref="CV21:DE21"/>
    <mergeCell ref="DH21:DT21"/>
    <mergeCell ref="DU21:EG21"/>
    <mergeCell ref="EH19:ET19"/>
    <mergeCell ref="EU19:FG19"/>
    <mergeCell ref="A20:H20"/>
    <mergeCell ref="I20:CM20"/>
    <mergeCell ref="CN20:CU20"/>
    <mergeCell ref="CV20:DE20"/>
    <mergeCell ref="DH20:DT20"/>
    <mergeCell ref="DU20:EG20"/>
    <mergeCell ref="EH20:ET20"/>
    <mergeCell ref="EU20:FG20"/>
    <mergeCell ref="A19:H19"/>
    <mergeCell ref="I19:CM19"/>
    <mergeCell ref="CN19:CU19"/>
    <mergeCell ref="CV19:DE19"/>
    <mergeCell ref="DH19:DT19"/>
    <mergeCell ref="DU19:EG19"/>
    <mergeCell ref="EH17:ET17"/>
    <mergeCell ref="EU17:FG17"/>
    <mergeCell ref="A18:H18"/>
    <mergeCell ref="I18:CM18"/>
    <mergeCell ref="CN18:CU18"/>
    <mergeCell ref="CV18:DE18"/>
    <mergeCell ref="DH18:DT18"/>
    <mergeCell ref="DU18:EG18"/>
    <mergeCell ref="EH18:ET18"/>
    <mergeCell ref="EU18:FG18"/>
    <mergeCell ref="A17:H17"/>
    <mergeCell ref="I17:CM17"/>
    <mergeCell ref="CN17:CU17"/>
    <mergeCell ref="CV17:DE17"/>
    <mergeCell ref="DH17:DT17"/>
    <mergeCell ref="DU17:EG17"/>
    <mergeCell ref="EH15:ET15"/>
    <mergeCell ref="EU15:FG15"/>
    <mergeCell ref="A16:H16"/>
    <mergeCell ref="I16:CM16"/>
    <mergeCell ref="CN16:CU16"/>
    <mergeCell ref="CV16:DE16"/>
    <mergeCell ref="DH16:DT16"/>
    <mergeCell ref="DU16:EG16"/>
    <mergeCell ref="EH16:ET16"/>
    <mergeCell ref="EU16:FG16"/>
    <mergeCell ref="A15:H15"/>
    <mergeCell ref="I15:CM15"/>
    <mergeCell ref="CN15:CU15"/>
    <mergeCell ref="CV15:DE15"/>
    <mergeCell ref="DH15:DT15"/>
    <mergeCell ref="DU15:EG15"/>
    <mergeCell ref="EH13:ET13"/>
    <mergeCell ref="EU13:FG13"/>
    <mergeCell ref="A14:H14"/>
    <mergeCell ref="I14:CM14"/>
    <mergeCell ref="CN14:CU14"/>
    <mergeCell ref="CV14:DE14"/>
    <mergeCell ref="DH14:DT14"/>
    <mergeCell ref="DU14:EG14"/>
    <mergeCell ref="EH14:ET14"/>
    <mergeCell ref="EU14:FG14"/>
    <mergeCell ref="A13:H13"/>
    <mergeCell ref="I13:CM13"/>
    <mergeCell ref="CN13:CU13"/>
    <mergeCell ref="CV13:DE13"/>
    <mergeCell ref="DH13:DT13"/>
    <mergeCell ref="DU13:EG13"/>
    <mergeCell ref="EH11:ET11"/>
    <mergeCell ref="EU11:FG11"/>
    <mergeCell ref="A12:H12"/>
    <mergeCell ref="I12:CM12"/>
    <mergeCell ref="CN12:CU12"/>
    <mergeCell ref="CV12:DE12"/>
    <mergeCell ref="DH12:DT12"/>
    <mergeCell ref="DU12:EG12"/>
    <mergeCell ref="EH12:ET12"/>
    <mergeCell ref="EU12:FG12"/>
    <mergeCell ref="A11:H11"/>
    <mergeCell ref="I11:CM11"/>
    <mergeCell ref="CN11:CU11"/>
    <mergeCell ref="CV11:DE11"/>
    <mergeCell ref="DH11:DT11"/>
    <mergeCell ref="DU11:EG11"/>
    <mergeCell ref="EH9:ET9"/>
    <mergeCell ref="EU9:FG9"/>
    <mergeCell ref="A10:H10"/>
    <mergeCell ref="I10:CM10"/>
    <mergeCell ref="CN10:CU10"/>
    <mergeCell ref="CV10:DE10"/>
    <mergeCell ref="DH10:DT10"/>
    <mergeCell ref="DU10:EG10"/>
    <mergeCell ref="EH10:ET10"/>
    <mergeCell ref="EU10:FG10"/>
    <mergeCell ref="A9:H9"/>
    <mergeCell ref="I9:CM9"/>
    <mergeCell ref="CN9:CU9"/>
    <mergeCell ref="CV9:DE9"/>
    <mergeCell ref="DH9:DT9"/>
    <mergeCell ref="DU9:EG9"/>
    <mergeCell ref="EU7:FG7"/>
    <mergeCell ref="A8:H8"/>
    <mergeCell ref="I8:CM8"/>
    <mergeCell ref="CN8:CU8"/>
    <mergeCell ref="CV8:DE8"/>
    <mergeCell ref="DH8:DT8"/>
    <mergeCell ref="DU8:EG8"/>
    <mergeCell ref="EH8:ET8"/>
    <mergeCell ref="EU8:FG8"/>
    <mergeCell ref="DU6:EG6"/>
    <mergeCell ref="EH6:ET6"/>
    <mergeCell ref="EU6:FG6"/>
    <mergeCell ref="A7:H7"/>
    <mergeCell ref="I7:CM7"/>
    <mergeCell ref="CN7:CU7"/>
    <mergeCell ref="CV7:DE7"/>
    <mergeCell ref="DH7:DT7"/>
    <mergeCell ref="DU7:EG7"/>
    <mergeCell ref="EH7:ET7"/>
    <mergeCell ref="EQ4:ET4"/>
    <mergeCell ref="EU4:FG5"/>
    <mergeCell ref="DH5:DT5"/>
    <mergeCell ref="DU5:EG5"/>
    <mergeCell ref="EH5:ET5"/>
    <mergeCell ref="A6:H6"/>
    <mergeCell ref="I6:CM6"/>
    <mergeCell ref="CN6:CU6"/>
    <mergeCell ref="CV6:DE6"/>
    <mergeCell ref="DH6:DT6"/>
    <mergeCell ref="DQ4:DT4"/>
    <mergeCell ref="DU4:DZ4"/>
    <mergeCell ref="EA4:EC4"/>
    <mergeCell ref="ED4:EG4"/>
    <mergeCell ref="EH4:EM4"/>
    <mergeCell ref="EN4:EP4"/>
    <mergeCell ref="B1:FF1"/>
    <mergeCell ref="A3:H5"/>
    <mergeCell ref="I3:CM5"/>
    <mergeCell ref="CN3:CU5"/>
    <mergeCell ref="CV3:DE5"/>
    <mergeCell ref="DF3:DF5"/>
    <mergeCell ref="DG3:DG5"/>
    <mergeCell ref="DH3:FG3"/>
    <mergeCell ref="DH4:DM4"/>
    <mergeCell ref="DN4:DP4"/>
  </mergeCells>
  <pageMargins left="0.59055118110236227" right="0.51181102362204722" top="0.78740157480314965" bottom="0.31496062992125984" header="0.19685039370078741" footer="0.19685039370078741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32</vt:i4>
      </vt:variant>
    </vt:vector>
  </HeadingPairs>
  <TitlesOfParts>
    <vt:vector size="48" baseType="lpstr">
      <vt:lpstr>стр.1_4 </vt:lpstr>
      <vt:lpstr>стр.5_6</vt:lpstr>
      <vt:lpstr>стр.1_4  (2)</vt:lpstr>
      <vt:lpstr>стр.5_6 (2)</vt:lpstr>
      <vt:lpstr>стр.1_4  (3)</vt:lpstr>
      <vt:lpstr>стр.5_6 (3)</vt:lpstr>
      <vt:lpstr>стр.1_4  (4)</vt:lpstr>
      <vt:lpstr>стр.5_6 (4)</vt:lpstr>
      <vt:lpstr>стр.1_4  (5)</vt:lpstr>
      <vt:lpstr>стр.5_6 (5)</vt:lpstr>
      <vt:lpstr>стр.1_4  (6)</vt:lpstr>
      <vt:lpstr>стр.5_6 (6)</vt:lpstr>
      <vt:lpstr>стр.1_4  (7)</vt:lpstr>
      <vt:lpstr>стр.5_6 (7)</vt:lpstr>
      <vt:lpstr>стр.1_4  (8)</vt:lpstr>
      <vt:lpstr>стр.5_6 (8)</vt:lpstr>
      <vt:lpstr>'стр.1_4 '!Заголовки_для_печати</vt:lpstr>
      <vt:lpstr>'стр.1_4  (2)'!Заголовки_для_печати</vt:lpstr>
      <vt:lpstr>'стр.1_4  (3)'!Заголовки_для_печати</vt:lpstr>
      <vt:lpstr>'стр.1_4  (4)'!Заголовки_для_печати</vt:lpstr>
      <vt:lpstr>'стр.1_4  (5)'!Заголовки_для_печати</vt:lpstr>
      <vt:lpstr>'стр.1_4  (6)'!Заголовки_для_печати</vt:lpstr>
      <vt:lpstr>'стр.1_4  (7)'!Заголовки_для_печати</vt:lpstr>
      <vt:lpstr>'стр.1_4  (8)'!Заголовки_для_печати</vt:lpstr>
      <vt:lpstr>стр.5_6!Заголовки_для_печати</vt:lpstr>
      <vt:lpstr>'стр.5_6 (2)'!Заголовки_для_печати</vt:lpstr>
      <vt:lpstr>'стр.5_6 (3)'!Заголовки_для_печати</vt:lpstr>
      <vt:lpstr>'стр.5_6 (4)'!Заголовки_для_печати</vt:lpstr>
      <vt:lpstr>'стр.5_6 (5)'!Заголовки_для_печати</vt:lpstr>
      <vt:lpstr>'стр.5_6 (6)'!Заголовки_для_печати</vt:lpstr>
      <vt:lpstr>'стр.5_6 (7)'!Заголовки_для_печати</vt:lpstr>
      <vt:lpstr>'стр.5_6 (8)'!Заголовки_для_печати</vt:lpstr>
      <vt:lpstr>'стр.1_4 '!Область_печати</vt:lpstr>
      <vt:lpstr>'стр.1_4  (2)'!Область_печати</vt:lpstr>
      <vt:lpstr>'стр.1_4  (3)'!Область_печати</vt:lpstr>
      <vt:lpstr>'стр.1_4  (4)'!Область_печати</vt:lpstr>
      <vt:lpstr>'стр.1_4  (5)'!Область_печати</vt:lpstr>
      <vt:lpstr>'стр.1_4  (6)'!Область_печати</vt:lpstr>
      <vt:lpstr>'стр.1_4  (7)'!Область_печати</vt:lpstr>
      <vt:lpstr>'стр.1_4  (8)'!Область_печати</vt:lpstr>
      <vt:lpstr>стр.5_6!Область_печати</vt:lpstr>
      <vt:lpstr>'стр.5_6 (2)'!Область_печати</vt:lpstr>
      <vt:lpstr>'стр.5_6 (3)'!Область_печати</vt:lpstr>
      <vt:lpstr>'стр.5_6 (4)'!Область_печати</vt:lpstr>
      <vt:lpstr>'стр.5_6 (5)'!Область_печати</vt:lpstr>
      <vt:lpstr>'стр.5_6 (6)'!Область_печати</vt:lpstr>
      <vt:lpstr>'стр.5_6 (7)'!Область_печати</vt:lpstr>
      <vt:lpstr>'стр.5_6 (8)'!Область_печати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</cp:lastModifiedBy>
  <cp:lastPrinted>2023-11-10T07:09:43Z</cp:lastPrinted>
  <dcterms:created xsi:type="dcterms:W3CDTF">2023-01-11T07:59:30Z</dcterms:created>
  <dcterms:modified xsi:type="dcterms:W3CDTF">2023-11-10T07:09:55Z</dcterms:modified>
</cp:coreProperties>
</file>